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30" activeTab="0"/>
  </bookViews>
  <sheets>
    <sheet name="项目汇总表" sheetId="1" r:id="rId1"/>
  </sheets>
  <definedNames>
    <definedName name="_xlnm.Print_Area" localSheetId="0">'项目汇总表'!$A$1:$N$166</definedName>
    <definedName name="_xlnm.Print_Titles" localSheetId="0">'项目汇总表'!$1:$6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1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林业发展改革资金中林业救灾减灾资金9万元，中央资金整合，省级资金不整合。</t>
        </r>
      </text>
    </comment>
    <comment ref="J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第一次决算退回50万元。</t>
        </r>
      </text>
    </comment>
    <comment ref="J4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第一次决算退回31.899万元</t>
        </r>
      </text>
    </comment>
    <comment ref="N1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收回的梁祝吴营的市派第一书记项目金重新安排的</t>
        </r>
      </text>
    </comment>
  </commentList>
</comments>
</file>

<file path=xl/sharedStrings.xml><?xml version="1.0" encoding="utf-8"?>
<sst xmlns="http://schemas.openxmlformats.org/spreadsheetml/2006/main" count="700" uniqueCount="273">
  <si>
    <t>2018年度汝南县财政扶贫资金安排项目情况表</t>
  </si>
  <si>
    <t>单位：万元</t>
  </si>
  <si>
    <t>序号</t>
  </si>
  <si>
    <t>项目类别</t>
  </si>
  <si>
    <t>项目名称</t>
  </si>
  <si>
    <t>责任单位</t>
  </si>
  <si>
    <t>项目内容（建设任务）</t>
  </si>
  <si>
    <t>投入资金规模</t>
  </si>
  <si>
    <t>安排使用统筹整合财政涉农资金来源</t>
  </si>
  <si>
    <t>备注</t>
  </si>
  <si>
    <t>来源渠道</t>
  </si>
  <si>
    <t>金额</t>
  </si>
  <si>
    <t>合计</t>
  </si>
  <si>
    <t>中央</t>
  </si>
  <si>
    <t>省</t>
  </si>
  <si>
    <t>市</t>
  </si>
  <si>
    <t>县</t>
  </si>
  <si>
    <t>结余结转</t>
  </si>
  <si>
    <t>社会服务</t>
  </si>
  <si>
    <t>2018年新增学生资助资金项目</t>
  </si>
  <si>
    <t>县教体局</t>
  </si>
  <si>
    <t>用于2018年建档立卡数据动态管理后新增学生677人资助资金</t>
  </si>
  <si>
    <t>存量资金（驻财预〔2017〕487号-2017年中央和省级财政林业改革发展资金74.96万元，驻财预〔2017〕539号-2017年土地整治工作专项资金5.04万元）</t>
  </si>
  <si>
    <t>2017年结转结余资金</t>
  </si>
  <si>
    <t>产业扶贫</t>
  </si>
  <si>
    <t>2017年贫困户家庭养殖奖补漏报项目</t>
  </si>
  <si>
    <t>县农牧局</t>
  </si>
  <si>
    <t>用于2017年贫困户家庭养殖奖补漏报项目</t>
  </si>
  <si>
    <t>存量资金（驻财预〔2017〕539号-2017年土地整治工作专项资金）</t>
  </si>
  <si>
    <t>2018年“雨露计划”项目</t>
  </si>
  <si>
    <t>县扶贫办</t>
  </si>
  <si>
    <t>计划用于2018年培训建档立卡贫困户500人</t>
  </si>
  <si>
    <t>年初预算安排专项扶贫资金</t>
  </si>
  <si>
    <t>县级扶贫专项</t>
  </si>
  <si>
    <t>计划用于2018年培训建档立卡贫困学生1450人</t>
  </si>
  <si>
    <t>驻财预〔2017〕560号-2018省级财政扶贫以工代赈资金</t>
  </si>
  <si>
    <t>省级扶贫专项</t>
  </si>
  <si>
    <t>驻财预〔2018〕70号-2018年市级财政专项扶贫资金</t>
  </si>
  <si>
    <t>市级扶贫专项</t>
  </si>
  <si>
    <t>2018年新增建档立卡贫困人员医保参合</t>
  </si>
  <si>
    <t>县人社局</t>
  </si>
  <si>
    <t>用于为新增建档立卡贫困人口6250人代缴2018年城乡居民医保参合款项目</t>
  </si>
  <si>
    <t>2018年教育脱贫小学及幼儿园工程项目</t>
  </si>
  <si>
    <t>用于建设21个贫困村小学及幼儿园项目建设</t>
  </si>
  <si>
    <t>2018年汝南县乡镇重残托养中心项目</t>
  </si>
  <si>
    <t>县卫计委</t>
  </si>
  <si>
    <t>用于15个乡镇（街道）94个贫困村重残托养中心项目建设</t>
  </si>
  <si>
    <t>驻财预〔2017〕529号-提前下达2018年农发贫困县可统筹整合资金-省级资金</t>
  </si>
  <si>
    <t>整合省级资金</t>
  </si>
  <si>
    <t>驻财预〔2017〕537号-提前下达2018年农村危房改造中央和省级补助资金-省级资金</t>
  </si>
  <si>
    <t>基础设施建设</t>
  </si>
  <si>
    <t>农田水土保持项目</t>
  </si>
  <si>
    <t>县水利局</t>
  </si>
  <si>
    <t>对坑塘周边5米范围内进行植树、种草，涉及总面积2.1平方公里，土方开挖5050立方米，土方回填4180立方米，清理淤泥3030立方米，种植树木646棵，撒播草料15公斤；治理项目区境内4条支沟，共计7500米，开挖土方7574立方米，种植树木1708棵。</t>
  </si>
  <si>
    <t>驻财预〔2017〕561号-2018年中央水利发展资金和省级资金-高效节水灌溉-省级资金</t>
  </si>
  <si>
    <t>驻财预〔2017〕561号-2018年中央水利发展资金和省级资金-水利工程维修养护-省级</t>
  </si>
  <si>
    <t>劳动力转移就业奖补</t>
  </si>
  <si>
    <t>涉及全县各类就业实体100个，带动贫困劳动力转移就业可达1000人；县内进行商业经营和服务业的贫困户及县内、外转移就业贫困劳动力6000人。</t>
  </si>
  <si>
    <t>自我发展</t>
  </si>
  <si>
    <t>劳动力免费培训</t>
  </si>
  <si>
    <t>对贫困家庭劳动力进行免费培训</t>
  </si>
  <si>
    <t>驻财预〔2017〕601号-提前下达2018年中央财政扶贫少数民族发展资金</t>
  </si>
  <si>
    <t>中央扶贫专项</t>
  </si>
  <si>
    <t>扶贫小额贷款贴息</t>
  </si>
  <si>
    <t>按照《汝南县金融扶贫扶持办法》及其补充规定、意见等相关政策，对到期扶贫小额信贷资金给予贴息。</t>
  </si>
  <si>
    <t>驻财预〔2017〕639号-提前下达2018年中央及省级财政扶贫发展资金</t>
  </si>
  <si>
    <t>人居环境整治</t>
  </si>
  <si>
    <t>县住建局</t>
  </si>
  <si>
    <t>用于2018年18个贫困村的人居环境整治项目</t>
  </si>
  <si>
    <t>11个村人居环境整治</t>
  </si>
  <si>
    <t>用于2014年年已脱贫10个贫困村的人居环境整治</t>
  </si>
  <si>
    <t>提前下达2018年农村综合改革转移支付资金(一事一议408万元，美丽乡村627万元)—省级资金-驻财预〔2017〕660号</t>
  </si>
  <si>
    <t>2018年改善农村人居环境奖补资金—驻财预〔2018〕14号</t>
  </si>
  <si>
    <t>2018年第一批农业生产发展补助资金—驻财预〔2018〕63号</t>
  </si>
  <si>
    <t>2018年第一批农业生产发展和农业资源及生态保护补助资金—驻财预〔2018〕89号</t>
  </si>
  <si>
    <t>2018年第二批农业生产发展等补助资金—驻财预〔2018〕90号</t>
  </si>
  <si>
    <t>提前下达2018年农村公路三年行动计划（40%）省补助资金—驻财预〔2017〕647号</t>
  </si>
  <si>
    <t>2018年一事一议财政奖补市级配套资金—驻财预〔2018〕20号</t>
  </si>
  <si>
    <t>整合市级资金</t>
  </si>
  <si>
    <t>2018年贫困县美丽乡村建设试点市级配套资金—驻财预〔2018〕21号</t>
  </si>
  <si>
    <t>提前下达2018年农发贫困县可统筹整合资金-市级资金—驻财预〔2017〕529号</t>
  </si>
  <si>
    <t>提高贫困户门诊及住院报销比例</t>
  </si>
  <si>
    <t>为建档立卡贫困人口提供医疗保障资金</t>
  </si>
  <si>
    <t>2018年精准脱贫村级文化服务中心建设</t>
  </si>
  <si>
    <t>县文广新局</t>
  </si>
  <si>
    <t>新建文化活动室17个，新建文化广场17个，文化长廊和宣传栏17个等等</t>
  </si>
  <si>
    <t>驻财预〔2017〕660号-2018年农村综合改革转移支付资金(一事一议408万元，美丽乡村627万元)</t>
  </si>
  <si>
    <t>2018年学前教育生活费等资助资金</t>
  </si>
  <si>
    <t>县教育局</t>
  </si>
  <si>
    <t>学前教育、小学、初中、高中贫困生生活补助及资助</t>
  </si>
  <si>
    <t>2014年已脱贫村道路建设</t>
  </si>
  <si>
    <t>县交通局</t>
  </si>
  <si>
    <t>2014年已脱贫村项目建设</t>
  </si>
  <si>
    <t>驻财预〔2017〕618号-2018年支出学前教育发展省级补助资金</t>
  </si>
  <si>
    <t>2014-2018年精准脱贫建设项目</t>
  </si>
  <si>
    <t>2014-2018年精准脱贫项目建设</t>
  </si>
  <si>
    <t>驻财预〔2017〕557号-2018年省派驻村第一书记专项扶贫资金</t>
  </si>
  <si>
    <t>提前下达2018年农村综合改革转移支付资金(一事一议408万元，美丽乡村627万元)-省级资金</t>
  </si>
  <si>
    <t>风险补偿金</t>
  </si>
  <si>
    <t>风险补偿金项目，开展带贫企业贷款风险补偿业务</t>
  </si>
  <si>
    <t>存量资金</t>
  </si>
  <si>
    <t>标准化卫生室提升</t>
  </si>
  <si>
    <t>卫生室室内整修、水冲式厕所、不锈钢版面等</t>
  </si>
  <si>
    <t>水产养殖补贴</t>
  </si>
  <si>
    <t>县水产局</t>
  </si>
  <si>
    <t>贫困户每亩水面补助200元，共计304.6亩</t>
  </si>
  <si>
    <t>旅游奖补</t>
  </si>
  <si>
    <t>县旅游局</t>
  </si>
  <si>
    <t>老君庙镇小方庄湖光生态观光园、鹏辉生态农业观光园奖补、和孝镇康元农业乡村旅游奖补项目</t>
  </si>
  <si>
    <t>2018年贫困户家庭养殖奖补</t>
  </si>
  <si>
    <t>贫困户388户，山羊3687只，肉牛343头。</t>
  </si>
  <si>
    <t>2018年贫困户蔬菜种植奖补</t>
  </si>
  <si>
    <t>县蔬菜办</t>
  </si>
  <si>
    <t>贫困户83户，蔬菜种植   219.4亩,大棚种植面积28925平方米。</t>
  </si>
  <si>
    <t>2018年贫困户林果花木种植奖补</t>
  </si>
  <si>
    <t>县林业局</t>
  </si>
  <si>
    <t>贫困户416户，花木2096.75亩</t>
  </si>
  <si>
    <t>农业经营主体、企业等流转贫困户土地扶持奖补</t>
  </si>
  <si>
    <t>8个农村经营主体流转42户贫困户土地198.889亩</t>
  </si>
  <si>
    <t>贫困户中药材种植奖补</t>
  </si>
  <si>
    <t>89户贫困户种植中药材550.364亩</t>
  </si>
  <si>
    <t>扶贫车间水利配套设施</t>
  </si>
  <si>
    <t>安装水表74块，直径50管道402米；直径32管道9276米；直径25管道90米；过路钢管18米</t>
  </si>
  <si>
    <t>2014年已脱贫村文化中心建设</t>
  </si>
  <si>
    <t>新建文化活动室11个，新建文化活动广场11个，新建文化长廊和宣传栏11个等</t>
  </si>
  <si>
    <t>“村村通”扶贫广播</t>
  </si>
  <si>
    <t>县设广播总播控平台；18个乡镇广播控平台；175个村设立广播分前端机房、音柱、大喇叭</t>
  </si>
  <si>
    <t>驻财预〔2018〕58号—2018年省级水利发展资金</t>
  </si>
  <si>
    <t>驻财预〔2018〕29号—2018年农村合作经济组织发展专项资金</t>
  </si>
  <si>
    <t>驻财预〔2018〕20号—2018年一事一议财政奖补市级配套资金—驻财预〔2018〕20号</t>
  </si>
  <si>
    <t>漏报养殖奖补项目：肉牛7头，山羊461只，贫困户20户</t>
  </si>
  <si>
    <t>漏报中草药种植奖补项目：涉及2个乡镇，11个贫困户，71亩中草药</t>
  </si>
  <si>
    <t>人民医院东院区重残托养中心辅助用房改建工程</t>
  </si>
  <si>
    <t>营养餐厅及厨房、职工餐厅及厨房、洗衣房、晾晒场地、污物库房、洁物库房、多功能活动室、会议室、办公室等功能用房</t>
  </si>
  <si>
    <t>乡镇重残托养中心院内附属建设项目</t>
  </si>
  <si>
    <t>15个乡镇重残托养中心附属工程：新建围墙、污水涵管、太阳能路灯、健身器材、种植绿化树等</t>
  </si>
  <si>
    <t>驻财预〔2018〕149号—2018年年第二批农村综合改革转移支付资金—美丽乡村建设</t>
  </si>
  <si>
    <t>驻财预〔2018〕135号—2018年以工代赈省基建投资预算（拨款）</t>
  </si>
  <si>
    <t>驻财预〔2018〕136号—2018年全国新增千亿斤粮食生产能力规划田间工程省级资金预算（拨款）</t>
  </si>
  <si>
    <t>标准化卫生室提升（二批）</t>
  </si>
  <si>
    <t>电脑桌椅、诊断床、诊疗台、药品柜、病床、床垫、床头柜、陪护椅、输液架、档案柜、三联椅、被服包等设施</t>
  </si>
  <si>
    <t>2017年结转结余资金—扶贫办退回招标结余0.91289万元；交通局退回决算结余97.62112万元</t>
  </si>
  <si>
    <t>互联网+医疗精准扶贫信息化建设</t>
  </si>
  <si>
    <t>追加贫困劳动力转移就业奖补</t>
  </si>
  <si>
    <t>驻财预[2018]141号—关于下达2018年土地整治工作专项资金的通知</t>
  </si>
  <si>
    <t>驻财预[2018]176号—关于下达2018年省级水利发展资金的通知</t>
  </si>
  <si>
    <t>贫困户“三夏”防火宣传员补贴项目</t>
  </si>
  <si>
    <t>贫困人口2128人，每天补助60元，共20天，每年每户贫困户1200元</t>
  </si>
  <si>
    <t>贫困户村道养护员公益性岗位补助</t>
  </si>
  <si>
    <t>建档立卡贫困家庭养护工360人，负责720公里的养护工作，每人每月600元补助</t>
  </si>
  <si>
    <t>2018年通往贫困村道路及桥梁项目（第一批）</t>
  </si>
  <si>
    <t>老君庙镇闫寨村、老君庙村、伍庄村；韩庄镇和庄村、八里村村、翁屯村；三桥镇桂庄村、殷店村、胡庄村；东官庄镇陶坡村、良屯村、舍屯村12个行政村的道路桥涵建设，道路51869米，桥涵11座</t>
  </si>
  <si>
    <t>驻财预〔2018〕127号—提前下达2018年第二批中央及省级财政专项扶贫发展资金</t>
  </si>
  <si>
    <t>驻财预[2018]164号—扶贫成效考核和扶贫资金绩效评价奖励资金</t>
  </si>
  <si>
    <t>金铺镇刘花门村道路建设项目</t>
  </si>
  <si>
    <t>县老促会</t>
  </si>
  <si>
    <t>宽3米，厚0.18米，C25水泥路667米，宽2.8米，厚0.16米，C25水泥路261米</t>
  </si>
  <si>
    <t>驻财预[2018]70号—2018年市级财政专项扶贫资金</t>
  </si>
  <si>
    <t>三桥镇魏庄村羊舍配套设施建设项目</t>
  </si>
  <si>
    <t>县产业集聚区</t>
  </si>
  <si>
    <t>办公用房面积136平方米，围墙381米，料场451平方米，化粪池三座，厕所10平方米，波纹排水管直径300毫米，管长60米，排水沟228米</t>
  </si>
  <si>
    <t>扶贫车间</t>
  </si>
  <si>
    <t>产业就业厂房建设、保鲜库电力保障项目</t>
  </si>
  <si>
    <t>200千伏安变压器一套，100千伏安变压器14套，12米水泥杆72根，10米水泥杆141根等</t>
  </si>
  <si>
    <t>为建档立卡贫困户缴纳城乡居民基本养老保险补贴项目</t>
  </si>
  <si>
    <t>建档立卡贫困户27740人，每人100元，合计缴纳277.4万元</t>
  </si>
  <si>
    <t>2018年通往贫困村道路及桥梁项目（第二批）</t>
  </si>
  <si>
    <t>驻财预〔2017〕639号—提前下达2018年中央及省级财政扶贫发展资金</t>
  </si>
  <si>
    <t>驻财预〔2018〕128号—下达2018年第二批中央财政少数民族发展资金</t>
  </si>
  <si>
    <t>驻财预[2018]209号—关于拨付2018年农村公路建设项目省补助切块资金的通知</t>
  </si>
  <si>
    <t>产业就业厂房建设</t>
  </si>
  <si>
    <t>留盆大冀产业就业厂房建设800平方米，50万元；老君庙杜庄产业就业厂房建设500平方米，40万元。</t>
  </si>
  <si>
    <t>产业就业厂房建设电力保障项目</t>
  </si>
  <si>
    <t>12米水泥杆10根，10米水泥杆1根，拉线12条，200千伏安变压器1套，YJLV-4*70电缆210米。</t>
  </si>
  <si>
    <t>水质检测中心</t>
  </si>
  <si>
    <t>办公场地建设517.74平方米，检测中心路面硬化1580米，检测室内空调3台，水质检测箱30套，消毒设备15套</t>
  </si>
  <si>
    <t>保鲜库</t>
  </si>
  <si>
    <t>保鲜库一座</t>
  </si>
  <si>
    <t>2018年通往贫困村道路及桥梁项目（第三批）</t>
  </si>
  <si>
    <t>市派第一书记项目</t>
  </si>
  <si>
    <t>老君庙小方庄村温棚建设、张楼杨沟投资分红项目、宿鸭湖街道孙屯投资分红项目、梁祝吴营村投资分红项目、古塔街道熊湾产业就业厂房附属设施建设、板店柴庄太阳能路灯工程建设、</t>
  </si>
  <si>
    <t xml:space="preserve"> </t>
  </si>
  <si>
    <t>集体经济发展项目</t>
  </si>
  <si>
    <t>梁祝赖屯村、李老庄村集体经济发展项目</t>
  </si>
  <si>
    <t>板店刘营产业就业厂房建设450平方米，60台电脑缝纫机</t>
  </si>
  <si>
    <t>省派第一书记项目</t>
  </si>
  <si>
    <t>三桥臻头河产业就业厂房建设760平方米</t>
  </si>
  <si>
    <t>贫困户秋季防火宣传员补助项目</t>
  </si>
  <si>
    <t>补助标准每天60元，共25天，秋季每个防火员补助1500元，3564人享受补助。</t>
  </si>
  <si>
    <t>新增林果花木奖补</t>
  </si>
  <si>
    <t>10个乡镇，28个行政村，61户贫困户种植林果花木200.52亩。</t>
  </si>
  <si>
    <t>驻财预〔2018〕297号-关于下达2018年新增财政专项扶贫资金的通知</t>
  </si>
  <si>
    <t>6个乡镇6个村委6户19户贫困67亩水面。</t>
  </si>
  <si>
    <t>瓜果蔬菜奖补</t>
  </si>
  <si>
    <t>13个乡镇，111户贫困户种植瓜果蔬菜387亩。</t>
  </si>
  <si>
    <t>市派第一书记项目（太阳能路灯）</t>
  </si>
  <si>
    <t>三桥镇魏庄村太阳能路灯照明工程建设项目（覆盖9个自然村，100盏路灯，607户村民受益。）</t>
  </si>
  <si>
    <t>驻财预[2018]70号-2018年市级财政专项扶贫资金</t>
  </si>
  <si>
    <t>补助标准提高3%，每人每年最高不超过1600元。</t>
  </si>
  <si>
    <t>中草药种植奖补</t>
  </si>
  <si>
    <t>12个乡镇，补贴面积1576.44亩，293户728人受益。</t>
  </si>
  <si>
    <t>贫困户家庭养殖奖补</t>
  </si>
  <si>
    <t>14个乡镇，肉牛500元/头，山羊200元/头，养殖数量1107头，其中牛36头，羊1071只，144户贫困户426人受益。</t>
  </si>
  <si>
    <t>驻财预〔2018〕297号-关于下达2019年新增财政专项扶贫资金的通知</t>
  </si>
  <si>
    <t>第二批新型农业经营主体企业等流转贫困户土地扶持奖补项目</t>
  </si>
  <si>
    <t>6个经营主体流转土地144.61亩，补贴标准200元/亩，补贴金额2.8922万元，30户贫困户73人受益。</t>
  </si>
  <si>
    <t>驻财预〔2018〕297号-关于下达2020年新增财政专项扶贫资金的通知</t>
  </si>
  <si>
    <t>贫困户土地托管项目</t>
  </si>
  <si>
    <t>补贴标准200元/亩，托管土地156.71亩，23户贫困户65人受益。</t>
  </si>
  <si>
    <t>驻财预〔2018〕297号-关于下达2021年新增财政专项扶贫资金的通知</t>
  </si>
  <si>
    <t>村级集体经济</t>
  </si>
  <si>
    <t>165个非贫困村每村投资30万元用于发展村集体经济</t>
  </si>
  <si>
    <t>驻财预[2018]210号—关于下达四好农村路项目省补助资金支出预算的通知</t>
  </si>
  <si>
    <t>驻财预[2018]335号—关于下达2018年第二批以工代赈省及建投资预算（拨款）的通知</t>
  </si>
  <si>
    <t>存量资金（上年结转结余）</t>
  </si>
  <si>
    <t>驻财预[2018]339号 —关于下达旅游厕所建设项目资金的通知</t>
  </si>
  <si>
    <t>驻财预〔2017〕666号—关于下达2018年中央和省级林业专项资金的通知</t>
  </si>
  <si>
    <t>驻财预[2018]140号—关于下达2018年第二批中央和省级财政林业专项资金的资金</t>
  </si>
  <si>
    <t>农业发展扶持项目</t>
  </si>
  <si>
    <t>罗店镇人民政府</t>
  </si>
  <si>
    <t>罗店镇17个村706户贫困户每户入股5000元到富康专业合作社，每人每年不低于1200元返本分红，连分5年。</t>
  </si>
  <si>
    <t>产业分红</t>
  </si>
  <si>
    <t>新增土地托管奖补项目</t>
  </si>
  <si>
    <t>罗店镇15个村1079户土地托管4437.2亩，每亩补贴200元。</t>
  </si>
  <si>
    <t>光伏发电项目</t>
  </si>
  <si>
    <t>县发改委</t>
  </si>
  <si>
    <t>2017年光伏发电项目分三年支付，2017年支付11130万元，2018年支2226万元。</t>
  </si>
  <si>
    <t>驻财预[2018]233号—关于下达2018年年第二批省级水利发展资金的通知</t>
  </si>
  <si>
    <t>驻财预[2018]243号—关于2018年四好农村路项目省补助资金支出预算的通知</t>
  </si>
  <si>
    <t>驻财预[2018]265号—关于下达2018年农村危房改造中央和省级补助资金（第二批）预算的通知</t>
  </si>
  <si>
    <t>驻财预[2018]274号—关于下达2018年中央和省级林业改革发展资金及深林植被恢复费的通知</t>
  </si>
  <si>
    <t>驻财预[2018]275号—关于下达2018年省级林业改革发展资金的通知</t>
  </si>
  <si>
    <t>关于下达2018年第二批农业生产发展和农业资源及生态保护补助资金的通知</t>
  </si>
  <si>
    <t>驻财预[2018]297号—关于下达2018年新增财政专项扶贫资金的通知</t>
  </si>
  <si>
    <t>盘活存量（以前年度结转结余）</t>
  </si>
  <si>
    <t>结转结余</t>
  </si>
  <si>
    <t>深度贫困村专项资金用于村级光伏发电建设续建项目</t>
  </si>
  <si>
    <t>驻财预[2018]163号—2018年第二批市级财政专项扶贫资金</t>
  </si>
  <si>
    <t>市派第一书记项目（太阳能路灯、村室建设）</t>
  </si>
  <si>
    <t>罗店镇杨楼村、常兴镇任桥村、常兴镇大田村、南余店乡李楼村、南余店乡秧湖村、金铺镇俄庄村、三桥镇刘寨村7个村太阳能路灯安装；和孝镇林楼村村室建设</t>
  </si>
  <si>
    <t>大新保鲜库建设</t>
  </si>
  <si>
    <t>大新保鲜库建设项目追加</t>
  </si>
  <si>
    <t>高庄村顾庄组道路建设项目</t>
  </si>
  <si>
    <t>C25水泥道路长510米，宽4米，厚0.18米，路肩宽2*0.5米，厚0.18米</t>
  </si>
  <si>
    <t>缴纳2018年城乡居民医疗保险补贴项目</t>
  </si>
  <si>
    <t>为新增建档立卡贫困人口代缴2018年城乡居民医保补贴项目</t>
  </si>
  <si>
    <t>和孝镇康元农业乡村旅游奖补项目</t>
  </si>
  <si>
    <t>60人就业，人均年收入5000元，按工资总收入的20%奖励。</t>
  </si>
  <si>
    <t>林果花木种植奖补（第三批）</t>
  </si>
  <si>
    <t>涉及贫困户22户，花木种植亩数92.9亩，每亩奖补500元，计奖补4.645万元。</t>
  </si>
  <si>
    <t>省派第一书记项目(追加资金）</t>
  </si>
  <si>
    <t>产业就业厂房建设附属设施建设（厂房门前道路硬化、厕所、车棚、水电等）</t>
  </si>
  <si>
    <t>蔬菜种植奖补（第三批）</t>
  </si>
  <si>
    <t>涉及贫困户29户，蔬菜78.2亩，每亩奖补300元，食用菌3900袋，每袋补贴2元，大棚草莓1.14亩。每平方米补贴5元，计奖补3.386万元。</t>
  </si>
  <si>
    <t>和孝康元农业乡村旅游基础设施奖补</t>
  </si>
  <si>
    <t>每带动一个贫困劳动力就业奖补2万元，带动贫困户15人就业，奖补额度达到基础设施建设资金总额的30%为止。该园区基础设施建设总投资48.7万元，奖补14.61万元。</t>
  </si>
  <si>
    <t>水产养殖奖补（第三批）</t>
  </si>
  <si>
    <t>涉及3户，水面20.3亩，每亩补贴200元，计补贴0.406万元。</t>
  </si>
  <si>
    <t>县人社局（劳动就业局）</t>
  </si>
  <si>
    <t>2018年11月漏报及就业实体带贫奖补</t>
  </si>
  <si>
    <t>驻财预〔2017〕529号-提前下达2018年农发贫困县可统筹整合资金-市级资金</t>
  </si>
  <si>
    <t>驻财预〔2017〕618号—提前下达2018年支持学前教育发展省级补助资金</t>
  </si>
  <si>
    <t>驻财预〔2018〕16号—关于下达2018年农村公路三年行动计划（40%）省补助资金</t>
  </si>
  <si>
    <t>驻财预〔2017〕660号—提前下达2018年农村综合改革转移支付资金(一事一议408万元，美丽乡村627万元)-省级资金</t>
  </si>
  <si>
    <t>中草药种植奖补（第三批）</t>
  </si>
  <si>
    <t>5个乡镇贫困户种植中草药65.84亩，每亩补贴300元，每户每年不超过5000元标准。</t>
  </si>
  <si>
    <t>家庭养殖奖补（第三批）</t>
  </si>
  <si>
    <t>11个乡镇59户贫困户养殖牛27头，马2匹，羊251只，肉牛（驴、马)每头补贴500元，山羊每只补贴200元。</t>
  </si>
  <si>
    <t>重残托养中心15个乡镇</t>
  </si>
  <si>
    <t>追加竣工决算增加量资金</t>
  </si>
  <si>
    <t>其他</t>
  </si>
  <si>
    <t>项目监理费、设计费、评审费等(其中2017年项目建设竣工决算评审费30.7666万元)</t>
  </si>
  <si>
    <t>................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</si>
</sst>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27" fillId="2" borderId="5" applyNumberFormat="0" applyAlignment="0" applyProtection="0"/>
    <xf numFmtId="0" fontId="33" fillId="2" borderId="1" applyNumberFormat="0" applyAlignment="0" applyProtection="0"/>
    <xf numFmtId="0" fontId="3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26" fillId="9" borderId="0" applyNumberFormat="0" applyBorder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9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19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5"/>
  <sheetViews>
    <sheetView tabSelected="1" workbookViewId="0" topLeftCell="A1">
      <pane xSplit="7" ySplit="6" topLeftCell="H7" activePane="bottomRight" state="frozen"/>
      <selection pane="bottomRight" activeCell="D9" sqref="D9:D11"/>
    </sheetView>
  </sheetViews>
  <sheetFormatPr defaultColWidth="9.00390625" defaultRowHeight="14.25"/>
  <cols>
    <col min="1" max="1" width="4.00390625" style="0" customWidth="1"/>
    <col min="2" max="2" width="7.625" style="0" customWidth="1"/>
    <col min="3" max="3" width="11.375" style="0" customWidth="1"/>
    <col min="4" max="4" width="11.25390625" style="5" customWidth="1"/>
    <col min="5" max="5" width="20.00390625" style="0" customWidth="1"/>
    <col min="6" max="6" width="16.25390625" style="5" customWidth="1"/>
    <col min="7" max="7" width="32.375" style="0" customWidth="1"/>
    <col min="8" max="8" width="14.125" style="0" customWidth="1"/>
    <col min="9" max="9" width="12.00390625" style="0" customWidth="1"/>
    <col min="10" max="10" width="11.625" style="6" customWidth="1"/>
    <col min="11" max="11" width="10.25390625" style="0" customWidth="1"/>
    <col min="12" max="12" width="20.50390625" style="0" customWidth="1"/>
    <col min="13" max="13" width="12.375" style="0" customWidth="1"/>
    <col min="14" max="14" width="13.625" style="7" customWidth="1"/>
  </cols>
  <sheetData>
    <row r="1" spans="1:14" ht="34.5" customHeight="1">
      <c r="A1" s="8" t="s">
        <v>0</v>
      </c>
      <c r="B1" s="8"/>
      <c r="C1" s="8"/>
      <c r="D1" s="9"/>
      <c r="E1" s="8"/>
      <c r="F1" s="9"/>
      <c r="G1" s="8"/>
      <c r="H1" s="8"/>
      <c r="I1" s="8"/>
      <c r="J1" s="8"/>
      <c r="K1" s="8"/>
      <c r="L1" s="8"/>
      <c r="M1" s="8"/>
      <c r="N1" s="73"/>
    </row>
    <row r="2" spans="1:14" ht="18.75">
      <c r="A2" s="10"/>
      <c r="B2" s="10"/>
      <c r="C2" s="10"/>
      <c r="D2" s="11"/>
      <c r="E2" s="12"/>
      <c r="F2" s="11"/>
      <c r="G2" s="13"/>
      <c r="H2" s="14"/>
      <c r="I2" s="14"/>
      <c r="J2" s="14"/>
      <c r="K2" s="14"/>
      <c r="L2" s="74" t="s">
        <v>1</v>
      </c>
      <c r="M2" s="74"/>
      <c r="N2" s="74"/>
    </row>
    <row r="3" spans="1:14" ht="27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6" t="s">
        <v>7</v>
      </c>
      <c r="G3" s="17" t="s">
        <v>8</v>
      </c>
      <c r="H3" s="17"/>
      <c r="I3" s="17"/>
      <c r="J3" s="17"/>
      <c r="K3" s="17"/>
      <c r="L3" s="17"/>
      <c r="M3" s="17"/>
      <c r="N3" s="17" t="s">
        <v>9</v>
      </c>
    </row>
    <row r="4" spans="1:14" ht="27" customHeight="1">
      <c r="A4" s="18"/>
      <c r="B4" s="18"/>
      <c r="C4" s="18"/>
      <c r="D4" s="19"/>
      <c r="E4" s="18"/>
      <c r="F4" s="19"/>
      <c r="G4" s="15" t="s">
        <v>10</v>
      </c>
      <c r="H4" s="17" t="s">
        <v>11</v>
      </c>
      <c r="I4" s="17"/>
      <c r="J4" s="17"/>
      <c r="K4" s="17"/>
      <c r="L4" s="17"/>
      <c r="M4" s="17"/>
      <c r="N4" s="17"/>
    </row>
    <row r="5" spans="1:14" s="1" customFormat="1" ht="27" customHeight="1">
      <c r="A5" s="20"/>
      <c r="B5" s="20"/>
      <c r="C5" s="20"/>
      <c r="D5" s="21"/>
      <c r="E5" s="22"/>
      <c r="F5" s="21"/>
      <c r="G5" s="22"/>
      <c r="H5" s="23" t="s">
        <v>12</v>
      </c>
      <c r="I5" s="23" t="s">
        <v>13</v>
      </c>
      <c r="J5" s="23" t="s">
        <v>14</v>
      </c>
      <c r="K5" s="23" t="s">
        <v>15</v>
      </c>
      <c r="L5" s="23" t="s">
        <v>16</v>
      </c>
      <c r="M5" s="23" t="s">
        <v>17</v>
      </c>
      <c r="N5" s="23"/>
    </row>
    <row r="6" spans="1:14" s="1" customFormat="1" ht="27" customHeight="1">
      <c r="A6" s="24"/>
      <c r="B6" s="25"/>
      <c r="C6" s="24"/>
      <c r="D6" s="26"/>
      <c r="E6" s="23"/>
      <c r="F6" s="27">
        <f aca="true" t="shared" si="0" ref="F6:M6">SUM(F7:F165)</f>
        <v>34091.151027999986</v>
      </c>
      <c r="G6" s="28"/>
      <c r="H6" s="29">
        <f t="shared" si="0"/>
        <v>34091.15102799999</v>
      </c>
      <c r="I6" s="23">
        <f t="shared" si="0"/>
        <v>5455.999999999999</v>
      </c>
      <c r="J6" s="23">
        <f t="shared" si="0"/>
        <v>10992.100000000004</v>
      </c>
      <c r="K6" s="23">
        <f t="shared" si="0"/>
        <v>2548.4000000000005</v>
      </c>
      <c r="L6" s="75">
        <f t="shared" si="0"/>
        <v>12890.705778</v>
      </c>
      <c r="M6" s="23">
        <f t="shared" si="0"/>
        <v>2203.94525</v>
      </c>
      <c r="N6" s="76"/>
    </row>
    <row r="7" spans="1:14" s="2" customFormat="1" ht="72" customHeight="1">
      <c r="A7" s="30">
        <v>1</v>
      </c>
      <c r="B7" s="31" t="s">
        <v>18</v>
      </c>
      <c r="C7" s="32" t="s">
        <v>19</v>
      </c>
      <c r="D7" s="33" t="s">
        <v>20</v>
      </c>
      <c r="E7" s="32" t="s">
        <v>21</v>
      </c>
      <c r="F7" s="33">
        <f>80-22.5795</f>
        <v>57.420500000000004</v>
      </c>
      <c r="G7" s="34" t="s">
        <v>22</v>
      </c>
      <c r="H7" s="35">
        <f aca="true" t="shared" si="1" ref="H7:H19">SUM(I7:M7)</f>
        <v>57.420500000000004</v>
      </c>
      <c r="I7" s="35"/>
      <c r="J7" s="35"/>
      <c r="K7" s="77"/>
      <c r="L7" s="78"/>
      <c r="M7" s="34">
        <f>80-22.5795</f>
        <v>57.420500000000004</v>
      </c>
      <c r="N7" s="79" t="s">
        <v>23</v>
      </c>
    </row>
    <row r="8" spans="1:14" s="2" customFormat="1" ht="43.5" customHeight="1">
      <c r="A8" s="30">
        <v>2</v>
      </c>
      <c r="B8" s="31" t="s">
        <v>24</v>
      </c>
      <c r="C8" s="36" t="s">
        <v>25</v>
      </c>
      <c r="D8" s="37" t="s">
        <v>26</v>
      </c>
      <c r="E8" s="36" t="s">
        <v>27</v>
      </c>
      <c r="F8" s="33">
        <v>3.21</v>
      </c>
      <c r="G8" s="38" t="s">
        <v>28</v>
      </c>
      <c r="H8" s="35">
        <f t="shared" si="1"/>
        <v>3.21</v>
      </c>
      <c r="I8" s="35"/>
      <c r="J8" s="36"/>
      <c r="K8" s="77"/>
      <c r="L8" s="78"/>
      <c r="M8" s="34">
        <v>3.21</v>
      </c>
      <c r="N8" s="79" t="s">
        <v>23</v>
      </c>
    </row>
    <row r="9" spans="1:14" s="2" customFormat="1" ht="43.5" customHeight="1">
      <c r="A9" s="30">
        <v>3</v>
      </c>
      <c r="B9" s="39" t="s">
        <v>18</v>
      </c>
      <c r="C9" s="40" t="s">
        <v>29</v>
      </c>
      <c r="D9" s="41" t="s">
        <v>30</v>
      </c>
      <c r="E9" s="36" t="s">
        <v>31</v>
      </c>
      <c r="F9" s="33">
        <f>50-15.15</f>
        <v>34.85</v>
      </c>
      <c r="G9" s="42" t="s">
        <v>32</v>
      </c>
      <c r="H9" s="35">
        <f t="shared" si="1"/>
        <v>34.85</v>
      </c>
      <c r="I9" s="35"/>
      <c r="J9" s="36"/>
      <c r="K9" s="77"/>
      <c r="L9" s="35">
        <f>50-15.15</f>
        <v>34.85</v>
      </c>
      <c r="M9" s="34"/>
      <c r="N9" s="79" t="s">
        <v>33</v>
      </c>
    </row>
    <row r="10" spans="1:14" s="2" customFormat="1" ht="43.5" customHeight="1">
      <c r="A10" s="30"/>
      <c r="B10" s="43"/>
      <c r="C10" s="44"/>
      <c r="D10" s="45"/>
      <c r="E10" s="40" t="s">
        <v>34</v>
      </c>
      <c r="F10" s="46">
        <v>161</v>
      </c>
      <c r="G10" s="47" t="s">
        <v>35</v>
      </c>
      <c r="H10" s="35">
        <f t="shared" si="1"/>
        <v>91.009</v>
      </c>
      <c r="I10" s="35"/>
      <c r="J10" s="36">
        <v>91.009</v>
      </c>
      <c r="K10" s="77"/>
      <c r="L10" s="35"/>
      <c r="M10" s="34"/>
      <c r="N10" s="79" t="s">
        <v>36</v>
      </c>
    </row>
    <row r="11" spans="1:14" s="2" customFormat="1" ht="43.5" customHeight="1">
      <c r="A11" s="30"/>
      <c r="B11" s="48"/>
      <c r="C11" s="49"/>
      <c r="D11" s="50"/>
      <c r="E11" s="49"/>
      <c r="F11" s="51"/>
      <c r="G11" s="52" t="s">
        <v>37</v>
      </c>
      <c r="H11" s="35">
        <f t="shared" si="1"/>
        <v>69.991</v>
      </c>
      <c r="I11" s="35"/>
      <c r="J11" s="36"/>
      <c r="K11" s="77">
        <v>69.991</v>
      </c>
      <c r="L11" s="35"/>
      <c r="M11" s="34"/>
      <c r="N11" s="79" t="s">
        <v>38</v>
      </c>
    </row>
    <row r="12" spans="1:14" s="2" customFormat="1" ht="43.5" customHeight="1">
      <c r="A12" s="30">
        <v>4</v>
      </c>
      <c r="B12" s="31" t="s">
        <v>24</v>
      </c>
      <c r="C12" s="32" t="s">
        <v>39</v>
      </c>
      <c r="D12" s="37" t="s">
        <v>40</v>
      </c>
      <c r="E12" s="32" t="s">
        <v>41</v>
      </c>
      <c r="F12" s="33">
        <v>112.5</v>
      </c>
      <c r="G12" s="38" t="s">
        <v>28</v>
      </c>
      <c r="H12" s="35">
        <f t="shared" si="1"/>
        <v>112.5</v>
      </c>
      <c r="I12" s="35"/>
      <c r="J12" s="80"/>
      <c r="K12" s="77"/>
      <c r="L12" s="78"/>
      <c r="M12" s="34">
        <v>112.5</v>
      </c>
      <c r="N12" s="79" t="s">
        <v>23</v>
      </c>
    </row>
    <row r="13" spans="1:14" s="2" customFormat="1" ht="57" customHeight="1">
      <c r="A13" s="30">
        <v>5</v>
      </c>
      <c r="B13" s="31" t="s">
        <v>18</v>
      </c>
      <c r="C13" s="32" t="s">
        <v>42</v>
      </c>
      <c r="D13" s="37" t="s">
        <v>20</v>
      </c>
      <c r="E13" s="32" t="s">
        <v>43</v>
      </c>
      <c r="F13" s="33">
        <v>164</v>
      </c>
      <c r="G13" s="38" t="s">
        <v>28</v>
      </c>
      <c r="H13" s="35">
        <f t="shared" si="1"/>
        <v>164</v>
      </c>
      <c r="I13" s="35"/>
      <c r="J13" s="80"/>
      <c r="K13" s="77"/>
      <c r="L13" s="78"/>
      <c r="M13" s="34">
        <v>164</v>
      </c>
      <c r="N13" s="79" t="s">
        <v>23</v>
      </c>
    </row>
    <row r="14" spans="1:14" s="2" customFormat="1" ht="43.5" customHeight="1">
      <c r="A14" s="30">
        <v>6</v>
      </c>
      <c r="B14" s="39" t="s">
        <v>18</v>
      </c>
      <c r="C14" s="40" t="s">
        <v>44</v>
      </c>
      <c r="D14" s="41" t="s">
        <v>45</v>
      </c>
      <c r="E14" s="40" t="s">
        <v>46</v>
      </c>
      <c r="F14" s="46">
        <v>1521.31</v>
      </c>
      <c r="G14" s="38" t="s">
        <v>28</v>
      </c>
      <c r="H14" s="35">
        <f t="shared" si="1"/>
        <v>500</v>
      </c>
      <c r="I14" s="35"/>
      <c r="J14" s="80"/>
      <c r="K14" s="77"/>
      <c r="L14" s="78"/>
      <c r="M14" s="34">
        <v>500</v>
      </c>
      <c r="N14" s="79" t="s">
        <v>23</v>
      </c>
    </row>
    <row r="15" spans="1:14" s="2" customFormat="1" ht="43.5" customHeight="1">
      <c r="A15" s="30"/>
      <c r="B15" s="43"/>
      <c r="C15" s="44"/>
      <c r="D15" s="45"/>
      <c r="E15" s="44"/>
      <c r="F15" s="53"/>
      <c r="G15" s="54" t="s">
        <v>47</v>
      </c>
      <c r="H15" s="35">
        <f t="shared" si="1"/>
        <v>823</v>
      </c>
      <c r="I15" s="36"/>
      <c r="J15" s="80">
        <v>823</v>
      </c>
      <c r="K15" s="81"/>
      <c r="L15" s="36"/>
      <c r="M15" s="31"/>
      <c r="N15" s="79" t="s">
        <v>48</v>
      </c>
    </row>
    <row r="16" spans="1:14" s="2" customFormat="1" ht="43.5" customHeight="1">
      <c r="A16" s="30"/>
      <c r="B16" s="48"/>
      <c r="C16" s="49"/>
      <c r="D16" s="50"/>
      <c r="E16" s="49"/>
      <c r="F16" s="51"/>
      <c r="G16" s="54" t="s">
        <v>49</v>
      </c>
      <c r="H16" s="35">
        <f t="shared" si="1"/>
        <v>198.31</v>
      </c>
      <c r="I16" s="36"/>
      <c r="J16" s="80">
        <v>198.31</v>
      </c>
      <c r="K16" s="81"/>
      <c r="L16" s="36"/>
      <c r="M16" s="31"/>
      <c r="N16" s="79" t="s">
        <v>48</v>
      </c>
    </row>
    <row r="17" spans="1:14" s="2" customFormat="1" ht="70.5" customHeight="1">
      <c r="A17" s="30">
        <v>7</v>
      </c>
      <c r="B17" s="43" t="s">
        <v>50</v>
      </c>
      <c r="C17" s="44" t="s">
        <v>51</v>
      </c>
      <c r="D17" s="45" t="s">
        <v>52</v>
      </c>
      <c r="E17" s="44" t="s">
        <v>53</v>
      </c>
      <c r="F17" s="53">
        <v>76.67</v>
      </c>
      <c r="G17" s="55" t="s">
        <v>54</v>
      </c>
      <c r="H17" s="35">
        <f t="shared" si="1"/>
        <v>33.67</v>
      </c>
      <c r="I17" s="36"/>
      <c r="J17" s="80">
        <v>33.67</v>
      </c>
      <c r="K17" s="81"/>
      <c r="L17" s="36"/>
      <c r="M17" s="31"/>
      <c r="N17" s="79" t="s">
        <v>48</v>
      </c>
    </row>
    <row r="18" spans="1:14" s="2" customFormat="1" ht="70.5" customHeight="1">
      <c r="A18" s="30"/>
      <c r="B18" s="48"/>
      <c r="C18" s="49"/>
      <c r="D18" s="50"/>
      <c r="E18" s="49"/>
      <c r="F18" s="51"/>
      <c r="G18" s="55" t="s">
        <v>55</v>
      </c>
      <c r="H18" s="35">
        <f t="shared" si="1"/>
        <v>43</v>
      </c>
      <c r="I18" s="36"/>
      <c r="J18" s="80">
        <v>43</v>
      </c>
      <c r="K18" s="36"/>
      <c r="L18" s="82"/>
      <c r="M18" s="36"/>
      <c r="N18" s="79" t="s">
        <v>48</v>
      </c>
    </row>
    <row r="19" spans="1:15" s="2" customFormat="1" ht="45" customHeight="1">
      <c r="A19" s="30">
        <v>8</v>
      </c>
      <c r="B19" s="43" t="s">
        <v>24</v>
      </c>
      <c r="C19" s="44" t="s">
        <v>56</v>
      </c>
      <c r="D19" s="45" t="s">
        <v>40</v>
      </c>
      <c r="E19" s="44" t="s">
        <v>57</v>
      </c>
      <c r="F19" s="53">
        <v>720</v>
      </c>
      <c r="G19" s="56" t="s">
        <v>49</v>
      </c>
      <c r="H19" s="35">
        <f t="shared" si="1"/>
        <v>108.59</v>
      </c>
      <c r="I19" s="36"/>
      <c r="J19" s="83">
        <v>108.59</v>
      </c>
      <c r="K19" s="36"/>
      <c r="L19" s="36"/>
      <c r="M19" s="36"/>
      <c r="N19" s="79" t="s">
        <v>48</v>
      </c>
      <c r="O19" s="2" t="s">
        <v>58</v>
      </c>
    </row>
    <row r="20" spans="1:15" s="2" customFormat="1" ht="45" customHeight="1">
      <c r="A20" s="30"/>
      <c r="B20" s="48"/>
      <c r="C20" s="49"/>
      <c r="D20" s="50"/>
      <c r="E20" s="49"/>
      <c r="F20" s="51"/>
      <c r="G20" s="57" t="s">
        <v>54</v>
      </c>
      <c r="H20" s="35">
        <f aca="true" t="shared" si="2" ref="H20:H34">SUM(I20:M20)</f>
        <v>611.41</v>
      </c>
      <c r="I20" s="36"/>
      <c r="J20" s="84">
        <v>611.41</v>
      </c>
      <c r="K20" s="36"/>
      <c r="L20" s="36"/>
      <c r="M20" s="36"/>
      <c r="N20" s="79" t="s">
        <v>48</v>
      </c>
      <c r="O20" s="2" t="s">
        <v>58</v>
      </c>
    </row>
    <row r="21" spans="1:14" s="2" customFormat="1" ht="49.5" customHeight="1">
      <c r="A21" s="30">
        <v>9</v>
      </c>
      <c r="B21" s="48" t="s">
        <v>18</v>
      </c>
      <c r="C21" s="49" t="s">
        <v>59</v>
      </c>
      <c r="D21" s="50" t="s">
        <v>40</v>
      </c>
      <c r="E21" s="49" t="s">
        <v>60</v>
      </c>
      <c r="F21" s="51">
        <v>68</v>
      </c>
      <c r="G21" s="47" t="s">
        <v>61</v>
      </c>
      <c r="H21" s="35">
        <f t="shared" si="2"/>
        <v>68</v>
      </c>
      <c r="I21" s="36">
        <v>68</v>
      </c>
      <c r="J21" s="84"/>
      <c r="K21" s="36"/>
      <c r="L21" s="36"/>
      <c r="M21" s="36"/>
      <c r="N21" s="79" t="s">
        <v>62</v>
      </c>
    </row>
    <row r="22" spans="1:14" s="2" customFormat="1" ht="45" customHeight="1">
      <c r="A22" s="30">
        <v>10</v>
      </c>
      <c r="B22" s="43" t="s">
        <v>24</v>
      </c>
      <c r="C22" s="44" t="s">
        <v>63</v>
      </c>
      <c r="D22" s="45" t="s">
        <v>30</v>
      </c>
      <c r="E22" s="44" t="s">
        <v>64</v>
      </c>
      <c r="F22" s="53">
        <f>932.16-500-100</f>
        <v>332.15999999999997</v>
      </c>
      <c r="G22" s="47" t="s">
        <v>61</v>
      </c>
      <c r="H22" s="35">
        <f t="shared" si="2"/>
        <v>11</v>
      </c>
      <c r="I22" s="36">
        <v>11</v>
      </c>
      <c r="J22" s="84"/>
      <c r="K22" s="36"/>
      <c r="L22" s="36"/>
      <c r="M22" s="36"/>
      <c r="N22" s="79" t="s">
        <v>62</v>
      </c>
    </row>
    <row r="23" spans="1:14" s="2" customFormat="1" ht="45" customHeight="1">
      <c r="A23" s="30"/>
      <c r="B23" s="48"/>
      <c r="C23" s="49"/>
      <c r="D23" s="50"/>
      <c r="E23" s="49"/>
      <c r="F23" s="51"/>
      <c r="G23" s="47" t="s">
        <v>65</v>
      </c>
      <c r="H23" s="35">
        <f t="shared" si="2"/>
        <v>321.15999999999997</v>
      </c>
      <c r="I23" s="36">
        <f>921.16-500-100</f>
        <v>321.15999999999997</v>
      </c>
      <c r="J23" s="84"/>
      <c r="K23" s="36"/>
      <c r="L23" s="36"/>
      <c r="M23" s="36"/>
      <c r="N23" s="79" t="s">
        <v>62</v>
      </c>
    </row>
    <row r="24" spans="1:14" s="2" customFormat="1" ht="45" customHeight="1">
      <c r="A24" s="30">
        <v>11</v>
      </c>
      <c r="B24" s="48" t="s">
        <v>18</v>
      </c>
      <c r="C24" s="49" t="s">
        <v>66</v>
      </c>
      <c r="D24" s="50" t="s">
        <v>67</v>
      </c>
      <c r="E24" s="49" t="s">
        <v>68</v>
      </c>
      <c r="F24" s="53">
        <f>718.8337+960.873833-57.289474-8.37261-44.629026</f>
        <v>1569.4164230000001</v>
      </c>
      <c r="G24" s="47" t="s">
        <v>32</v>
      </c>
      <c r="H24" s="35">
        <f t="shared" si="2"/>
        <v>718.8337</v>
      </c>
      <c r="I24" s="36"/>
      <c r="J24" s="84"/>
      <c r="K24" s="36"/>
      <c r="L24" s="36">
        <f>718.8337</f>
        <v>718.8337</v>
      </c>
      <c r="M24" s="36"/>
      <c r="N24" s="79" t="s">
        <v>33</v>
      </c>
    </row>
    <row r="25" spans="1:14" s="2" customFormat="1" ht="54.75" customHeight="1">
      <c r="A25" s="30">
        <v>26</v>
      </c>
      <c r="B25" s="39" t="s">
        <v>18</v>
      </c>
      <c r="C25" s="40" t="s">
        <v>69</v>
      </c>
      <c r="D25" s="41" t="s">
        <v>67</v>
      </c>
      <c r="E25" s="40" t="s">
        <v>70</v>
      </c>
      <c r="F25" s="53"/>
      <c r="G25" s="58" t="s">
        <v>71</v>
      </c>
      <c r="H25" s="35">
        <f t="shared" si="2"/>
        <v>52.320526</v>
      </c>
      <c r="I25" s="36"/>
      <c r="J25" s="85">
        <f>109.61-57.289474</f>
        <v>52.320526</v>
      </c>
      <c r="K25" s="36"/>
      <c r="L25" s="36"/>
      <c r="M25" s="36"/>
      <c r="N25" s="79" t="s">
        <v>48</v>
      </c>
    </row>
    <row r="26" spans="1:14" s="2" customFormat="1" ht="45" customHeight="1">
      <c r="A26" s="30"/>
      <c r="B26" s="43"/>
      <c r="C26" s="44"/>
      <c r="D26" s="45"/>
      <c r="E26" s="44"/>
      <c r="F26" s="53"/>
      <c r="G26" s="59" t="s">
        <v>72</v>
      </c>
      <c r="H26" s="35">
        <f t="shared" si="2"/>
        <v>84</v>
      </c>
      <c r="I26" s="36"/>
      <c r="J26" s="85">
        <v>84</v>
      </c>
      <c r="K26" s="36"/>
      <c r="L26" s="36"/>
      <c r="M26" s="36"/>
      <c r="N26" s="79" t="s">
        <v>48</v>
      </c>
    </row>
    <row r="27" spans="1:14" s="2" customFormat="1" ht="45" customHeight="1">
      <c r="A27" s="30"/>
      <c r="B27" s="43"/>
      <c r="C27" s="44"/>
      <c r="D27" s="45"/>
      <c r="E27" s="44"/>
      <c r="F27" s="53"/>
      <c r="G27" s="59" t="s">
        <v>73</v>
      </c>
      <c r="H27" s="35">
        <f t="shared" si="2"/>
        <v>11</v>
      </c>
      <c r="I27" s="36"/>
      <c r="J27" s="85">
        <v>11</v>
      </c>
      <c r="K27" s="36"/>
      <c r="L27" s="36"/>
      <c r="M27" s="36"/>
      <c r="N27" s="79" t="s">
        <v>48</v>
      </c>
    </row>
    <row r="28" spans="1:14" s="2" customFormat="1" ht="45" customHeight="1">
      <c r="A28" s="30"/>
      <c r="B28" s="43"/>
      <c r="C28" s="44"/>
      <c r="D28" s="45"/>
      <c r="E28" s="44"/>
      <c r="F28" s="53"/>
      <c r="G28" s="60" t="s">
        <v>74</v>
      </c>
      <c r="H28" s="35">
        <f t="shared" si="2"/>
        <v>180</v>
      </c>
      <c r="I28" s="36"/>
      <c r="J28" s="85">
        <v>180</v>
      </c>
      <c r="K28" s="36"/>
      <c r="L28" s="36"/>
      <c r="M28" s="36"/>
      <c r="N28" s="79" t="s">
        <v>48</v>
      </c>
    </row>
    <row r="29" spans="1:14" s="2" customFormat="1" ht="45" customHeight="1">
      <c r="A29" s="30"/>
      <c r="B29" s="43"/>
      <c r="C29" s="44"/>
      <c r="D29" s="45"/>
      <c r="E29" s="44"/>
      <c r="F29" s="53"/>
      <c r="G29" s="61" t="s">
        <v>75</v>
      </c>
      <c r="H29" s="35">
        <f t="shared" si="2"/>
        <v>50</v>
      </c>
      <c r="I29" s="36"/>
      <c r="J29" s="85">
        <v>50</v>
      </c>
      <c r="K29" s="36"/>
      <c r="L29" s="36"/>
      <c r="M29" s="36"/>
      <c r="N29" s="79" t="s">
        <v>48</v>
      </c>
    </row>
    <row r="30" spans="1:14" s="2" customFormat="1" ht="45" customHeight="1">
      <c r="A30" s="30"/>
      <c r="B30" s="43"/>
      <c r="C30" s="44"/>
      <c r="D30" s="45"/>
      <c r="E30" s="44"/>
      <c r="F30" s="53"/>
      <c r="G30" s="51" t="s">
        <v>76</v>
      </c>
      <c r="H30" s="35">
        <f t="shared" si="2"/>
        <v>15.62739</v>
      </c>
      <c r="I30" s="36"/>
      <c r="J30" s="85">
        <f>24-8.37261</f>
        <v>15.62739</v>
      </c>
      <c r="K30" s="36"/>
      <c r="L30" s="36"/>
      <c r="M30" s="36"/>
      <c r="N30" s="79" t="s">
        <v>48</v>
      </c>
    </row>
    <row r="31" spans="1:14" s="2" customFormat="1" ht="45" customHeight="1">
      <c r="A31" s="30"/>
      <c r="B31" s="43"/>
      <c r="C31" s="44"/>
      <c r="D31" s="45"/>
      <c r="E31" s="44"/>
      <c r="F31" s="53"/>
      <c r="G31" s="52" t="s">
        <v>77</v>
      </c>
      <c r="H31" s="35">
        <f t="shared" si="2"/>
        <v>43</v>
      </c>
      <c r="I31" s="36"/>
      <c r="J31" s="85"/>
      <c r="K31" s="36">
        <v>43</v>
      </c>
      <c r="L31" s="36"/>
      <c r="M31" s="36"/>
      <c r="N31" s="79" t="s">
        <v>78</v>
      </c>
    </row>
    <row r="32" spans="1:14" s="2" customFormat="1" ht="45" customHeight="1">
      <c r="A32" s="30"/>
      <c r="B32" s="43"/>
      <c r="C32" s="44"/>
      <c r="D32" s="45"/>
      <c r="E32" s="44"/>
      <c r="F32" s="53"/>
      <c r="G32" s="52" t="s">
        <v>79</v>
      </c>
      <c r="H32" s="35">
        <f t="shared" si="2"/>
        <v>159</v>
      </c>
      <c r="I32" s="36"/>
      <c r="J32" s="85"/>
      <c r="K32" s="36">
        <v>159</v>
      </c>
      <c r="L32" s="36"/>
      <c r="M32" s="36"/>
      <c r="N32" s="79" t="s">
        <v>78</v>
      </c>
    </row>
    <row r="33" spans="1:14" s="2" customFormat="1" ht="45" customHeight="1">
      <c r="A33" s="30"/>
      <c r="B33" s="43"/>
      <c r="C33" s="44"/>
      <c r="D33" s="45"/>
      <c r="E33" s="44"/>
      <c r="F33" s="53"/>
      <c r="G33" s="62" t="s">
        <v>80</v>
      </c>
      <c r="H33" s="35">
        <f t="shared" si="2"/>
        <v>88.37097399999999</v>
      </c>
      <c r="I33" s="36"/>
      <c r="J33" s="85"/>
      <c r="K33" s="36">
        <f>133-44.629026</f>
        <v>88.37097399999999</v>
      </c>
      <c r="L33" s="36"/>
      <c r="M33" s="36"/>
      <c r="N33" s="79" t="s">
        <v>78</v>
      </c>
    </row>
    <row r="34" spans="1:14" s="2" customFormat="1" ht="45" customHeight="1">
      <c r="A34" s="30"/>
      <c r="B34" s="48"/>
      <c r="C34" s="49"/>
      <c r="D34" s="50"/>
      <c r="E34" s="49"/>
      <c r="F34" s="51"/>
      <c r="G34" s="63" t="s">
        <v>32</v>
      </c>
      <c r="H34" s="35">
        <f t="shared" si="2"/>
        <v>167.263833</v>
      </c>
      <c r="I34" s="36"/>
      <c r="J34" s="85"/>
      <c r="K34" s="36"/>
      <c r="L34" s="36">
        <v>167.263833</v>
      </c>
      <c r="M34" s="36"/>
      <c r="N34" s="79" t="s">
        <v>33</v>
      </c>
    </row>
    <row r="35" spans="1:14" s="2" customFormat="1" ht="57" customHeight="1">
      <c r="A35" s="64">
        <v>12</v>
      </c>
      <c r="B35" s="65" t="s">
        <v>18</v>
      </c>
      <c r="C35" s="32" t="s">
        <v>81</v>
      </c>
      <c r="D35" s="66" t="s">
        <v>40</v>
      </c>
      <c r="E35" s="32" t="s">
        <v>82</v>
      </c>
      <c r="F35" s="33">
        <v>2000</v>
      </c>
      <c r="G35" s="47" t="s">
        <v>32</v>
      </c>
      <c r="H35" s="35">
        <f aca="true" t="shared" si="3" ref="H35:H58">SUM(I35:M35)</f>
        <v>2000</v>
      </c>
      <c r="I35" s="36"/>
      <c r="J35" s="85"/>
      <c r="K35" s="36"/>
      <c r="L35" s="36">
        <v>2000</v>
      </c>
      <c r="M35" s="36"/>
      <c r="N35" s="79" t="s">
        <v>33</v>
      </c>
    </row>
    <row r="36" spans="1:14" s="2" customFormat="1" ht="57" customHeight="1">
      <c r="A36" s="30">
        <v>13</v>
      </c>
      <c r="B36" s="39" t="s">
        <v>18</v>
      </c>
      <c r="C36" s="40" t="s">
        <v>83</v>
      </c>
      <c r="D36" s="41" t="s">
        <v>84</v>
      </c>
      <c r="E36" s="40" t="s">
        <v>85</v>
      </c>
      <c r="F36" s="46">
        <v>839.9</v>
      </c>
      <c r="G36" s="47" t="s">
        <v>54</v>
      </c>
      <c r="H36" s="35">
        <f t="shared" si="3"/>
        <v>508.92</v>
      </c>
      <c r="I36" s="36"/>
      <c r="J36" s="85">
        <v>508.92</v>
      </c>
      <c r="K36" s="36"/>
      <c r="L36" s="36"/>
      <c r="M36" s="36"/>
      <c r="N36" s="79" t="s">
        <v>48</v>
      </c>
    </row>
    <row r="37" spans="1:14" s="2" customFormat="1" ht="57" customHeight="1">
      <c r="A37" s="30"/>
      <c r="B37" s="48"/>
      <c r="C37" s="49"/>
      <c r="D37" s="50"/>
      <c r="E37" s="49"/>
      <c r="F37" s="51"/>
      <c r="G37" s="47" t="s">
        <v>86</v>
      </c>
      <c r="H37" s="35">
        <f t="shared" si="3"/>
        <v>330.98</v>
      </c>
      <c r="I37" s="36"/>
      <c r="J37" s="85">
        <v>330.98</v>
      </c>
      <c r="K37" s="36"/>
      <c r="L37" s="36"/>
      <c r="M37" s="36"/>
      <c r="N37" s="79" t="s">
        <v>48</v>
      </c>
    </row>
    <row r="38" spans="1:14" s="2" customFormat="1" ht="57" customHeight="1">
      <c r="A38" s="64">
        <v>14</v>
      </c>
      <c r="B38" s="65" t="s">
        <v>18</v>
      </c>
      <c r="C38" s="32" t="s">
        <v>87</v>
      </c>
      <c r="D38" s="66" t="s">
        <v>88</v>
      </c>
      <c r="E38" s="32" t="s">
        <v>89</v>
      </c>
      <c r="F38" s="33">
        <v>266.23</v>
      </c>
      <c r="G38" s="47" t="s">
        <v>32</v>
      </c>
      <c r="H38" s="35">
        <f t="shared" si="3"/>
        <v>266.23</v>
      </c>
      <c r="I38" s="36"/>
      <c r="J38" s="85"/>
      <c r="K38" s="36"/>
      <c r="L38" s="36">
        <v>266.23</v>
      </c>
      <c r="M38" s="36"/>
      <c r="N38" s="79" t="s">
        <v>33</v>
      </c>
    </row>
    <row r="39" spans="1:15" s="2" customFormat="1" ht="57" customHeight="1">
      <c r="A39" s="30">
        <v>15</v>
      </c>
      <c r="B39" s="39" t="s">
        <v>50</v>
      </c>
      <c r="C39" s="40" t="s">
        <v>90</v>
      </c>
      <c r="D39" s="41" t="s">
        <v>91</v>
      </c>
      <c r="E39" s="40" t="s">
        <v>92</v>
      </c>
      <c r="F39" s="46">
        <f>1672.4-37.873533-1.155944-0.01899-0.61401</f>
        <v>1632.737523</v>
      </c>
      <c r="G39" s="47" t="s">
        <v>65</v>
      </c>
      <c r="H39" s="35">
        <f t="shared" si="3"/>
        <v>1563.124467</v>
      </c>
      <c r="I39" s="36">
        <f>1600.998-37.873533</f>
        <v>1563.124467</v>
      </c>
      <c r="J39" s="85"/>
      <c r="K39" s="36"/>
      <c r="L39" s="36"/>
      <c r="M39" s="36"/>
      <c r="N39" s="79" t="s">
        <v>62</v>
      </c>
      <c r="O39" s="86"/>
    </row>
    <row r="40" spans="1:15" s="2" customFormat="1" ht="57" customHeight="1">
      <c r="A40" s="30"/>
      <c r="B40" s="43"/>
      <c r="C40" s="44"/>
      <c r="D40" s="45"/>
      <c r="E40" s="44"/>
      <c r="F40" s="53"/>
      <c r="G40" s="47" t="s">
        <v>93</v>
      </c>
      <c r="H40" s="35">
        <f t="shared" si="3"/>
        <v>47.711056</v>
      </c>
      <c r="I40" s="36"/>
      <c r="J40" s="85">
        <f>49.5-1.155944-0.01899-0.61401</f>
        <v>47.711056</v>
      </c>
      <c r="K40" s="36"/>
      <c r="L40" s="36"/>
      <c r="M40" s="36"/>
      <c r="N40" s="79" t="s">
        <v>48</v>
      </c>
      <c r="O40" s="86"/>
    </row>
    <row r="41" spans="1:14" s="2" customFormat="1" ht="57" customHeight="1">
      <c r="A41" s="30"/>
      <c r="B41" s="48"/>
      <c r="C41" s="49"/>
      <c r="D41" s="50"/>
      <c r="E41" s="49"/>
      <c r="F41" s="51"/>
      <c r="G41" s="47" t="s">
        <v>32</v>
      </c>
      <c r="H41" s="35">
        <f t="shared" si="3"/>
        <v>21.902</v>
      </c>
      <c r="I41" s="36"/>
      <c r="J41" s="85"/>
      <c r="K41" s="36"/>
      <c r="L41" s="36">
        <v>21.902</v>
      </c>
      <c r="M41" s="36"/>
      <c r="N41" s="79" t="s">
        <v>33</v>
      </c>
    </row>
    <row r="42" spans="1:15" s="2" customFormat="1" ht="57" customHeight="1">
      <c r="A42" s="30">
        <v>16</v>
      </c>
      <c r="B42" s="43" t="s">
        <v>50</v>
      </c>
      <c r="C42" s="44" t="s">
        <v>94</v>
      </c>
      <c r="D42" s="45" t="s">
        <v>91</v>
      </c>
      <c r="E42" s="44" t="s">
        <v>95</v>
      </c>
      <c r="F42" s="53">
        <f>2919.471-0.069809-50-31.899-2.599829-0.894577-28.924645</f>
        <v>2805.0831399999997</v>
      </c>
      <c r="G42" s="47" t="s">
        <v>65</v>
      </c>
      <c r="H42" s="35">
        <f t="shared" si="3"/>
        <v>2712.772191</v>
      </c>
      <c r="I42" s="36">
        <f>2712.842-0.069809</f>
        <v>2712.772191</v>
      </c>
      <c r="J42" s="85"/>
      <c r="K42" s="36"/>
      <c r="L42" s="36"/>
      <c r="M42" s="36"/>
      <c r="N42" s="79" t="s">
        <v>62</v>
      </c>
      <c r="O42" s="86"/>
    </row>
    <row r="43" spans="1:15" s="2" customFormat="1" ht="57" customHeight="1">
      <c r="A43" s="30"/>
      <c r="B43" s="43"/>
      <c r="C43" s="44"/>
      <c r="D43" s="45"/>
      <c r="E43" s="44"/>
      <c r="F43" s="53"/>
      <c r="G43" s="47" t="s">
        <v>96</v>
      </c>
      <c r="H43" s="35">
        <f t="shared" si="3"/>
        <v>0</v>
      </c>
      <c r="I43" s="36"/>
      <c r="J43" s="85">
        <f>50-50</f>
        <v>0</v>
      </c>
      <c r="K43" s="36"/>
      <c r="L43" s="36"/>
      <c r="M43" s="36"/>
      <c r="N43" s="79" t="s">
        <v>36</v>
      </c>
      <c r="O43" s="86"/>
    </row>
    <row r="44" spans="1:15" s="2" customFormat="1" ht="57" customHeight="1">
      <c r="A44" s="30"/>
      <c r="B44" s="43"/>
      <c r="C44" s="44"/>
      <c r="D44" s="45"/>
      <c r="E44" s="44"/>
      <c r="F44" s="53"/>
      <c r="G44" s="47" t="s">
        <v>35</v>
      </c>
      <c r="H44" s="35">
        <f t="shared" si="3"/>
        <v>0</v>
      </c>
      <c r="I44" s="36"/>
      <c r="J44" s="85">
        <f>31.899-31.899</f>
        <v>0</v>
      </c>
      <c r="K44" s="36"/>
      <c r="L44" s="36"/>
      <c r="M44" s="36"/>
      <c r="N44" s="79" t="s">
        <v>36</v>
      </c>
      <c r="O44" s="86"/>
    </row>
    <row r="45" spans="1:15" s="2" customFormat="1" ht="57" customHeight="1">
      <c r="A45" s="30"/>
      <c r="B45" s="43"/>
      <c r="C45" s="44"/>
      <c r="D45" s="45"/>
      <c r="E45" s="44"/>
      <c r="F45" s="53"/>
      <c r="G45" s="47" t="s">
        <v>93</v>
      </c>
      <c r="H45" s="35">
        <f t="shared" si="3"/>
        <v>9.080949</v>
      </c>
      <c r="I45" s="36"/>
      <c r="J45" s="85">
        <f>41.5-2.599829-0.894577-28.924645</f>
        <v>9.080949</v>
      </c>
      <c r="K45" s="36"/>
      <c r="L45" s="36"/>
      <c r="M45" s="36"/>
      <c r="N45" s="79" t="s">
        <v>48</v>
      </c>
      <c r="O45" s="86"/>
    </row>
    <row r="46" spans="1:15" s="2" customFormat="1" ht="57" customHeight="1">
      <c r="A46" s="30"/>
      <c r="B46" s="43"/>
      <c r="C46" s="44"/>
      <c r="D46" s="45"/>
      <c r="E46" s="44"/>
      <c r="F46" s="53"/>
      <c r="G46" s="67" t="s">
        <v>97</v>
      </c>
      <c r="H46" s="35">
        <f t="shared" si="3"/>
        <v>24</v>
      </c>
      <c r="I46" s="36"/>
      <c r="J46" s="85">
        <v>24</v>
      </c>
      <c r="K46" s="36"/>
      <c r="L46" s="36"/>
      <c r="M46" s="36"/>
      <c r="N46" s="79" t="s">
        <v>48</v>
      </c>
      <c r="O46" s="86"/>
    </row>
    <row r="47" spans="1:15" s="2" customFormat="1" ht="57" customHeight="1">
      <c r="A47" s="30"/>
      <c r="B47" s="43"/>
      <c r="C47" s="44"/>
      <c r="D47" s="45"/>
      <c r="E47" s="44"/>
      <c r="F47" s="53"/>
      <c r="G47" s="47" t="s">
        <v>86</v>
      </c>
      <c r="H47" s="35">
        <f t="shared" si="3"/>
        <v>21</v>
      </c>
      <c r="I47" s="36"/>
      <c r="J47" s="85">
        <v>21</v>
      </c>
      <c r="K47" s="36"/>
      <c r="L47" s="36"/>
      <c r="M47" s="36"/>
      <c r="N47" s="79" t="s">
        <v>48</v>
      </c>
      <c r="O47" s="86"/>
    </row>
    <row r="48" spans="1:14" s="2" customFormat="1" ht="57" customHeight="1">
      <c r="A48" s="30"/>
      <c r="B48" s="48"/>
      <c r="C48" s="49"/>
      <c r="D48" s="50"/>
      <c r="E48" s="49"/>
      <c r="F48" s="51"/>
      <c r="G48" s="47" t="s">
        <v>32</v>
      </c>
      <c r="H48" s="35">
        <f t="shared" si="3"/>
        <v>38.23</v>
      </c>
      <c r="I48" s="36"/>
      <c r="J48" s="85"/>
      <c r="K48" s="36"/>
      <c r="L48" s="36">
        <v>38.23</v>
      </c>
      <c r="M48" s="36"/>
      <c r="N48" s="79" t="s">
        <v>33</v>
      </c>
    </row>
    <row r="49" spans="1:14" s="2" customFormat="1" ht="57" customHeight="1">
      <c r="A49" s="30">
        <v>17</v>
      </c>
      <c r="B49" s="39" t="s">
        <v>24</v>
      </c>
      <c r="C49" s="40" t="s">
        <v>98</v>
      </c>
      <c r="D49" s="41" t="s">
        <v>30</v>
      </c>
      <c r="E49" s="40" t="s">
        <v>99</v>
      </c>
      <c r="F49" s="46">
        <v>500</v>
      </c>
      <c r="G49" s="47" t="s">
        <v>100</v>
      </c>
      <c r="H49" s="35">
        <f t="shared" si="3"/>
        <v>500</v>
      </c>
      <c r="I49" s="36"/>
      <c r="J49" s="85"/>
      <c r="K49" s="36"/>
      <c r="L49" s="87"/>
      <c r="M49" s="36">
        <v>500</v>
      </c>
      <c r="N49" s="79" t="s">
        <v>23</v>
      </c>
    </row>
    <row r="50" spans="1:14" s="2" customFormat="1" ht="45" customHeight="1">
      <c r="A50" s="30">
        <v>18</v>
      </c>
      <c r="B50" s="39" t="s">
        <v>18</v>
      </c>
      <c r="C50" s="40" t="s">
        <v>101</v>
      </c>
      <c r="D50" s="41" t="s">
        <v>45</v>
      </c>
      <c r="E50" s="40" t="s">
        <v>102</v>
      </c>
      <c r="F50" s="46">
        <v>253.66</v>
      </c>
      <c r="G50" s="68" t="s">
        <v>86</v>
      </c>
      <c r="H50" s="35">
        <f t="shared" si="3"/>
        <v>65.41</v>
      </c>
      <c r="I50" s="36"/>
      <c r="J50" s="85">
        <v>65.41</v>
      </c>
      <c r="K50" s="36"/>
      <c r="L50" s="36"/>
      <c r="M50" s="36"/>
      <c r="N50" s="79" t="s">
        <v>48</v>
      </c>
    </row>
    <row r="51" spans="1:14" s="2" customFormat="1" ht="45" customHeight="1">
      <c r="A51" s="30"/>
      <c r="B51" s="48"/>
      <c r="C51" s="49"/>
      <c r="D51" s="50"/>
      <c r="E51" s="49"/>
      <c r="F51" s="51"/>
      <c r="G51" s="68" t="s">
        <v>100</v>
      </c>
      <c r="H51" s="35">
        <f t="shared" si="3"/>
        <v>188.25</v>
      </c>
      <c r="I51" s="36"/>
      <c r="J51" s="85"/>
      <c r="K51" s="36"/>
      <c r="L51" s="87"/>
      <c r="M51" s="36">
        <v>188.25</v>
      </c>
      <c r="N51" s="79" t="s">
        <v>23</v>
      </c>
    </row>
    <row r="52" spans="1:14" s="2" customFormat="1" ht="45" customHeight="1">
      <c r="A52" s="64">
        <v>19</v>
      </c>
      <c r="B52" s="65" t="s">
        <v>24</v>
      </c>
      <c r="C52" s="32" t="s">
        <v>103</v>
      </c>
      <c r="D52" s="66" t="s">
        <v>104</v>
      </c>
      <c r="E52" s="32" t="s">
        <v>105</v>
      </c>
      <c r="F52" s="33">
        <v>6.092</v>
      </c>
      <c r="G52" s="47" t="s">
        <v>35</v>
      </c>
      <c r="H52" s="35">
        <f t="shared" si="3"/>
        <v>6.092</v>
      </c>
      <c r="I52" s="36"/>
      <c r="J52" s="85">
        <v>6.092</v>
      </c>
      <c r="K52" s="36"/>
      <c r="L52" s="36"/>
      <c r="M52" s="36"/>
      <c r="N52" s="79" t="s">
        <v>36</v>
      </c>
    </row>
    <row r="53" spans="1:14" s="2" customFormat="1" ht="45" customHeight="1">
      <c r="A53" s="64">
        <v>20</v>
      </c>
      <c r="B53" s="65" t="s">
        <v>24</v>
      </c>
      <c r="C53" s="32" t="s">
        <v>106</v>
      </c>
      <c r="D53" s="66" t="s">
        <v>107</v>
      </c>
      <c r="E53" s="32" t="s">
        <v>108</v>
      </c>
      <c r="F53" s="33">
        <v>10</v>
      </c>
      <c r="G53" s="47" t="s">
        <v>32</v>
      </c>
      <c r="H53" s="35">
        <f t="shared" si="3"/>
        <v>10</v>
      </c>
      <c r="I53" s="36"/>
      <c r="J53" s="85"/>
      <c r="K53" s="36"/>
      <c r="L53" s="36">
        <v>10</v>
      </c>
      <c r="M53" s="36"/>
      <c r="N53" s="79" t="s">
        <v>33</v>
      </c>
    </row>
    <row r="54" spans="1:14" s="2" customFormat="1" ht="45" customHeight="1">
      <c r="A54" s="64">
        <v>23</v>
      </c>
      <c r="B54" s="65" t="s">
        <v>24</v>
      </c>
      <c r="C54" s="32" t="s">
        <v>109</v>
      </c>
      <c r="D54" s="66" t="s">
        <v>26</v>
      </c>
      <c r="E54" s="32" t="s">
        <v>110</v>
      </c>
      <c r="F54" s="33">
        <v>50.04</v>
      </c>
      <c r="G54" s="52" t="s">
        <v>37</v>
      </c>
      <c r="H54" s="35">
        <f t="shared" si="3"/>
        <v>50.04</v>
      </c>
      <c r="I54" s="36"/>
      <c r="J54" s="85"/>
      <c r="K54" s="36">
        <v>50.04</v>
      </c>
      <c r="L54" s="36"/>
      <c r="M54" s="36"/>
      <c r="N54" s="79" t="s">
        <v>38</v>
      </c>
    </row>
    <row r="55" spans="1:14" s="2" customFormat="1" ht="45" customHeight="1">
      <c r="A55" s="64">
        <v>24</v>
      </c>
      <c r="B55" s="65" t="s">
        <v>24</v>
      </c>
      <c r="C55" s="32" t="s">
        <v>111</v>
      </c>
      <c r="D55" s="66" t="s">
        <v>112</v>
      </c>
      <c r="E55" s="32" t="s">
        <v>113</v>
      </c>
      <c r="F55" s="33">
        <v>16.8675</v>
      </c>
      <c r="G55" s="52" t="s">
        <v>37</v>
      </c>
      <c r="H55" s="35">
        <f t="shared" si="3"/>
        <v>16.8675</v>
      </c>
      <c r="I55" s="36"/>
      <c r="J55" s="85"/>
      <c r="K55" s="36">
        <v>16.8675</v>
      </c>
      <c r="L55" s="36"/>
      <c r="M55" s="36"/>
      <c r="N55" s="79" t="s">
        <v>38</v>
      </c>
    </row>
    <row r="56" spans="1:14" s="2" customFormat="1" ht="45" customHeight="1">
      <c r="A56" s="64">
        <v>25</v>
      </c>
      <c r="B56" s="65" t="s">
        <v>24</v>
      </c>
      <c r="C56" s="32" t="s">
        <v>114</v>
      </c>
      <c r="D56" s="66" t="s">
        <v>115</v>
      </c>
      <c r="E56" s="32" t="s">
        <v>116</v>
      </c>
      <c r="F56" s="33">
        <v>42.255</v>
      </c>
      <c r="G56" s="52" t="s">
        <v>37</v>
      </c>
      <c r="H56" s="35">
        <f t="shared" si="3"/>
        <v>42.255</v>
      </c>
      <c r="I56" s="36"/>
      <c r="J56" s="85"/>
      <c r="K56" s="36">
        <v>42.255</v>
      </c>
      <c r="L56" s="36"/>
      <c r="M56" s="36"/>
      <c r="N56" s="79" t="s">
        <v>38</v>
      </c>
    </row>
    <row r="57" spans="1:14" s="2" customFormat="1" ht="45" customHeight="1">
      <c r="A57" s="64">
        <v>27</v>
      </c>
      <c r="B57" s="65" t="s">
        <v>24</v>
      </c>
      <c r="C57" s="32" t="s">
        <v>117</v>
      </c>
      <c r="D57" s="66" t="s">
        <v>26</v>
      </c>
      <c r="E57" s="32" t="s">
        <v>118</v>
      </c>
      <c r="F57" s="33">
        <f>3.97778-0.075</f>
        <v>3.90278</v>
      </c>
      <c r="G57" s="52" t="s">
        <v>37</v>
      </c>
      <c r="H57" s="35">
        <f aca="true" t="shared" si="4" ref="H57:H66">SUM(I57:M57)</f>
        <v>3.90278</v>
      </c>
      <c r="I57" s="36"/>
      <c r="J57" s="85"/>
      <c r="K57" s="36">
        <v>3.90278</v>
      </c>
      <c r="L57" s="36"/>
      <c r="M57" s="36"/>
      <c r="N57" s="79" t="s">
        <v>38</v>
      </c>
    </row>
    <row r="58" spans="1:14" s="2" customFormat="1" ht="45" customHeight="1">
      <c r="A58" s="64">
        <v>28</v>
      </c>
      <c r="B58" s="65" t="s">
        <v>24</v>
      </c>
      <c r="C58" s="32" t="s">
        <v>119</v>
      </c>
      <c r="D58" s="66" t="s">
        <v>26</v>
      </c>
      <c r="E58" s="32" t="s">
        <v>120</v>
      </c>
      <c r="F58" s="33">
        <v>11.00728</v>
      </c>
      <c r="G58" s="52" t="s">
        <v>37</v>
      </c>
      <c r="H58" s="35">
        <f t="shared" si="4"/>
        <v>11.00728</v>
      </c>
      <c r="I58" s="36"/>
      <c r="J58" s="85"/>
      <c r="K58" s="36">
        <v>11.00728</v>
      </c>
      <c r="L58" s="36"/>
      <c r="M58" s="36"/>
      <c r="N58" s="79" t="s">
        <v>38</v>
      </c>
    </row>
    <row r="59" spans="1:14" s="2" customFormat="1" ht="45" customHeight="1">
      <c r="A59" s="64">
        <v>29</v>
      </c>
      <c r="B59" s="65" t="s">
        <v>24</v>
      </c>
      <c r="C59" s="32" t="s">
        <v>121</v>
      </c>
      <c r="D59" s="66" t="s">
        <v>52</v>
      </c>
      <c r="E59" s="32" t="s">
        <v>122</v>
      </c>
      <c r="F59" s="33">
        <v>15.63</v>
      </c>
      <c r="G59" s="63" t="s">
        <v>32</v>
      </c>
      <c r="H59" s="35">
        <f t="shared" si="4"/>
        <v>15.63</v>
      </c>
      <c r="I59" s="36"/>
      <c r="J59" s="85"/>
      <c r="K59" s="36"/>
      <c r="L59" s="36">
        <v>15.63</v>
      </c>
      <c r="M59" s="36"/>
      <c r="N59" s="79" t="s">
        <v>33</v>
      </c>
    </row>
    <row r="60" spans="1:14" s="2" customFormat="1" ht="45" customHeight="1">
      <c r="A60" s="64">
        <v>30</v>
      </c>
      <c r="B60" s="65" t="s">
        <v>18</v>
      </c>
      <c r="C60" s="32" t="s">
        <v>123</v>
      </c>
      <c r="D60" s="66" t="s">
        <v>84</v>
      </c>
      <c r="E60" s="32" t="s">
        <v>124</v>
      </c>
      <c r="F60" s="33">
        <v>554.12</v>
      </c>
      <c r="G60" s="52" t="s">
        <v>37</v>
      </c>
      <c r="H60" s="35">
        <f t="shared" si="4"/>
        <v>554.12</v>
      </c>
      <c r="I60" s="36"/>
      <c r="J60" s="85"/>
      <c r="K60" s="36">
        <v>554.12</v>
      </c>
      <c r="L60" s="36"/>
      <c r="M60" s="36"/>
      <c r="N60" s="79" t="s">
        <v>38</v>
      </c>
    </row>
    <row r="61" spans="1:14" s="2" customFormat="1" ht="45" customHeight="1">
      <c r="A61" s="30">
        <v>31</v>
      </c>
      <c r="B61" s="39" t="s">
        <v>18</v>
      </c>
      <c r="C61" s="40" t="s">
        <v>125</v>
      </c>
      <c r="D61" s="41" t="s">
        <v>84</v>
      </c>
      <c r="E61" s="69" t="s">
        <v>126</v>
      </c>
      <c r="F61" s="46">
        <v>536.94905</v>
      </c>
      <c r="G61" s="61" t="s">
        <v>127</v>
      </c>
      <c r="H61" s="35">
        <f t="shared" si="4"/>
        <v>105</v>
      </c>
      <c r="I61" s="36"/>
      <c r="J61" s="85">
        <v>105</v>
      </c>
      <c r="K61" s="36"/>
      <c r="L61" s="36"/>
      <c r="M61" s="36"/>
      <c r="N61" s="79" t="s">
        <v>48</v>
      </c>
    </row>
    <row r="62" spans="1:14" s="2" customFormat="1" ht="45" customHeight="1">
      <c r="A62" s="30"/>
      <c r="B62" s="43"/>
      <c r="C62" s="44"/>
      <c r="D62" s="45"/>
      <c r="E62" s="70"/>
      <c r="F62" s="53"/>
      <c r="G62" s="52" t="s">
        <v>128</v>
      </c>
      <c r="H62" s="35">
        <f t="shared" si="4"/>
        <v>15</v>
      </c>
      <c r="I62" s="36"/>
      <c r="J62" s="85"/>
      <c r="K62" s="36">
        <v>15</v>
      </c>
      <c r="L62" s="36"/>
      <c r="M62" s="36"/>
      <c r="N62" s="79" t="s">
        <v>78</v>
      </c>
    </row>
    <row r="63" spans="1:14" s="2" customFormat="1" ht="45" customHeight="1">
      <c r="A63" s="30"/>
      <c r="B63" s="43"/>
      <c r="C63" s="44"/>
      <c r="D63" s="45"/>
      <c r="E63" s="70"/>
      <c r="F63" s="53"/>
      <c r="G63" s="71" t="s">
        <v>129</v>
      </c>
      <c r="H63" s="35">
        <f t="shared" si="4"/>
        <v>9</v>
      </c>
      <c r="I63" s="36"/>
      <c r="J63" s="85"/>
      <c r="K63" s="36">
        <v>9</v>
      </c>
      <c r="L63" s="36"/>
      <c r="M63" s="36"/>
      <c r="N63" s="79" t="s">
        <v>78</v>
      </c>
    </row>
    <row r="64" spans="1:14" s="2" customFormat="1" ht="45" customHeight="1">
      <c r="A64" s="30"/>
      <c r="B64" s="48"/>
      <c r="C64" s="49"/>
      <c r="D64" s="50"/>
      <c r="E64" s="72"/>
      <c r="F64" s="51"/>
      <c r="G64" s="63" t="s">
        <v>32</v>
      </c>
      <c r="H64" s="35">
        <f t="shared" si="4"/>
        <v>407.94905</v>
      </c>
      <c r="I64" s="36"/>
      <c r="J64" s="85"/>
      <c r="K64" s="36"/>
      <c r="L64" s="36">
        <v>407.94905</v>
      </c>
      <c r="M64" s="36"/>
      <c r="N64" s="79" t="s">
        <v>33</v>
      </c>
    </row>
    <row r="65" spans="1:14" s="2" customFormat="1" ht="45" customHeight="1">
      <c r="A65" s="64">
        <v>32</v>
      </c>
      <c r="B65" s="65" t="s">
        <v>24</v>
      </c>
      <c r="C65" s="32" t="s">
        <v>109</v>
      </c>
      <c r="D65" s="66" t="s">
        <v>26</v>
      </c>
      <c r="E65" s="72" t="s">
        <v>130</v>
      </c>
      <c r="F65" s="51">
        <v>2.42</v>
      </c>
      <c r="G65" s="52" t="s">
        <v>37</v>
      </c>
      <c r="H65" s="35">
        <f t="shared" si="4"/>
        <v>2.42</v>
      </c>
      <c r="I65" s="36"/>
      <c r="J65" s="85"/>
      <c r="K65" s="36">
        <v>2.42</v>
      </c>
      <c r="L65" s="36"/>
      <c r="M65" s="36"/>
      <c r="N65" s="79" t="s">
        <v>38</v>
      </c>
    </row>
    <row r="66" spans="1:14" s="2" customFormat="1" ht="45" customHeight="1">
      <c r="A66" s="88">
        <v>33</v>
      </c>
      <c r="B66" s="32" t="s">
        <v>24</v>
      </c>
      <c r="C66" s="32" t="s">
        <v>119</v>
      </c>
      <c r="D66" s="66" t="s">
        <v>26</v>
      </c>
      <c r="E66" s="72" t="s">
        <v>131</v>
      </c>
      <c r="F66" s="51">
        <v>1.42</v>
      </c>
      <c r="G66" s="52" t="s">
        <v>37</v>
      </c>
      <c r="H66" s="35">
        <f t="shared" si="4"/>
        <v>1.42</v>
      </c>
      <c r="I66" s="36"/>
      <c r="J66" s="85"/>
      <c r="K66" s="36">
        <v>1.42</v>
      </c>
      <c r="L66" s="36"/>
      <c r="M66" s="36"/>
      <c r="N66" s="79" t="s">
        <v>38</v>
      </c>
    </row>
    <row r="67" spans="1:14" s="2" customFormat="1" ht="45" customHeight="1">
      <c r="A67" s="88">
        <v>34</v>
      </c>
      <c r="B67" s="32" t="s">
        <v>18</v>
      </c>
      <c r="C67" s="49" t="s">
        <v>59</v>
      </c>
      <c r="D67" s="50" t="s">
        <v>40</v>
      </c>
      <c r="E67" s="49" t="s">
        <v>60</v>
      </c>
      <c r="F67" s="33">
        <v>50</v>
      </c>
      <c r="G67" s="71" t="s">
        <v>65</v>
      </c>
      <c r="H67" s="35">
        <f aca="true" t="shared" si="5" ref="H67:H101">SUM(I67:M67)</f>
        <v>50</v>
      </c>
      <c r="I67" s="33">
        <v>50</v>
      </c>
      <c r="J67" s="85"/>
      <c r="K67" s="36"/>
      <c r="L67" s="36"/>
      <c r="M67" s="36"/>
      <c r="N67" s="79" t="s">
        <v>62</v>
      </c>
    </row>
    <row r="68" spans="1:14" s="2" customFormat="1" ht="84.75" customHeight="1">
      <c r="A68" s="89">
        <v>35</v>
      </c>
      <c r="B68" s="32" t="s">
        <v>18</v>
      </c>
      <c r="C68" s="32" t="s">
        <v>132</v>
      </c>
      <c r="D68" s="66" t="s">
        <v>45</v>
      </c>
      <c r="E68" s="32" t="s">
        <v>133</v>
      </c>
      <c r="F68" s="33">
        <v>264.46</v>
      </c>
      <c r="G68" s="47" t="s">
        <v>32</v>
      </c>
      <c r="H68" s="35">
        <f t="shared" si="5"/>
        <v>264.46</v>
      </c>
      <c r="I68" s="36"/>
      <c r="J68" s="85"/>
      <c r="K68" s="36"/>
      <c r="L68" s="36">
        <v>264.46</v>
      </c>
      <c r="M68" s="36"/>
      <c r="N68" s="79" t="s">
        <v>33</v>
      </c>
    </row>
    <row r="69" spans="1:14" s="2" customFormat="1" ht="45" customHeight="1">
      <c r="A69" s="90"/>
      <c r="B69" s="40" t="s">
        <v>18</v>
      </c>
      <c r="C69" s="40" t="s">
        <v>134</v>
      </c>
      <c r="D69" s="45" t="s">
        <v>45</v>
      </c>
      <c r="E69" s="40" t="s">
        <v>135</v>
      </c>
      <c r="F69" s="53">
        <v>661.65</v>
      </c>
      <c r="G69" s="47" t="s">
        <v>136</v>
      </c>
      <c r="H69" s="35">
        <f t="shared" si="5"/>
        <v>255</v>
      </c>
      <c r="I69" s="36"/>
      <c r="J69" s="85">
        <v>255</v>
      </c>
      <c r="K69" s="36"/>
      <c r="L69" s="36"/>
      <c r="M69" s="36"/>
      <c r="N69" s="79" t="s">
        <v>48</v>
      </c>
    </row>
    <row r="70" spans="1:14" s="2" customFormat="1" ht="45" customHeight="1">
      <c r="A70" s="90"/>
      <c r="B70" s="44"/>
      <c r="C70" s="44"/>
      <c r="D70" s="45"/>
      <c r="E70" s="44"/>
      <c r="F70" s="53"/>
      <c r="G70" s="47" t="s">
        <v>137</v>
      </c>
      <c r="H70" s="35">
        <f t="shared" si="5"/>
        <v>100</v>
      </c>
      <c r="I70" s="36"/>
      <c r="J70" s="85">
        <v>100</v>
      </c>
      <c r="K70" s="36"/>
      <c r="L70" s="36"/>
      <c r="M70" s="36"/>
      <c r="N70" s="79" t="s">
        <v>48</v>
      </c>
    </row>
    <row r="71" spans="1:14" s="2" customFormat="1" ht="45" customHeight="1">
      <c r="A71" s="90"/>
      <c r="B71" s="49"/>
      <c r="C71" s="49"/>
      <c r="D71" s="50"/>
      <c r="E71" s="49"/>
      <c r="F71" s="51"/>
      <c r="G71" s="47" t="s">
        <v>138</v>
      </c>
      <c r="H71" s="35">
        <f t="shared" si="5"/>
        <v>306.65</v>
      </c>
      <c r="I71" s="36"/>
      <c r="J71" s="85">
        <v>306.65</v>
      </c>
      <c r="K71" s="36"/>
      <c r="L71" s="36"/>
      <c r="M71" s="36"/>
      <c r="N71" s="79" t="s">
        <v>48</v>
      </c>
    </row>
    <row r="72" spans="1:14" s="2" customFormat="1" ht="45" customHeight="1">
      <c r="A72" s="90">
        <v>37</v>
      </c>
      <c r="B72" s="40" t="s">
        <v>18</v>
      </c>
      <c r="C72" s="44" t="s">
        <v>139</v>
      </c>
      <c r="D72" s="45" t="s">
        <v>45</v>
      </c>
      <c r="E72" s="44" t="s">
        <v>140</v>
      </c>
      <c r="F72" s="53">
        <v>132.3875</v>
      </c>
      <c r="G72" s="47" t="s">
        <v>141</v>
      </c>
      <c r="H72" s="35">
        <f t="shared" si="5"/>
        <v>98.53401</v>
      </c>
      <c r="I72" s="36"/>
      <c r="J72" s="85"/>
      <c r="K72" s="36"/>
      <c r="L72" s="36"/>
      <c r="M72" s="85">
        <v>98.53401</v>
      </c>
      <c r="N72" s="79" t="s">
        <v>23</v>
      </c>
    </row>
    <row r="73" spans="1:14" s="2" customFormat="1" ht="45" customHeight="1">
      <c r="A73" s="90"/>
      <c r="B73" s="49"/>
      <c r="C73" s="49"/>
      <c r="D73" s="50"/>
      <c r="E73" s="49"/>
      <c r="F73" s="51"/>
      <c r="G73" s="47" t="s">
        <v>138</v>
      </c>
      <c r="H73" s="35">
        <f t="shared" si="5"/>
        <v>33.85349</v>
      </c>
      <c r="I73" s="36"/>
      <c r="J73" s="85">
        <v>33.85349</v>
      </c>
      <c r="K73" s="36"/>
      <c r="L73" s="36"/>
      <c r="M73" s="36"/>
      <c r="N73" s="79" t="s">
        <v>48</v>
      </c>
    </row>
    <row r="74" spans="1:14" s="2" customFormat="1" ht="45" customHeight="1">
      <c r="A74" s="90">
        <v>38</v>
      </c>
      <c r="B74" s="91" t="s">
        <v>18</v>
      </c>
      <c r="C74" s="49" t="s">
        <v>142</v>
      </c>
      <c r="D74" s="50" t="s">
        <v>45</v>
      </c>
      <c r="E74" s="49" t="s">
        <v>142</v>
      </c>
      <c r="F74" s="51">
        <v>210</v>
      </c>
      <c r="G74" s="52" t="s">
        <v>37</v>
      </c>
      <c r="H74" s="35">
        <f t="shared" si="5"/>
        <v>210</v>
      </c>
      <c r="I74" s="36"/>
      <c r="J74" s="85"/>
      <c r="K74" s="36">
        <v>210</v>
      </c>
      <c r="L74" s="36"/>
      <c r="M74" s="36"/>
      <c r="N74" s="79" t="s">
        <v>38</v>
      </c>
    </row>
    <row r="75" spans="1:15" s="2" customFormat="1" ht="45" customHeight="1">
      <c r="A75" s="90">
        <v>39</v>
      </c>
      <c r="B75" s="36" t="s">
        <v>24</v>
      </c>
      <c r="C75" s="49" t="s">
        <v>143</v>
      </c>
      <c r="D75" s="50" t="s">
        <v>40</v>
      </c>
      <c r="E75" s="49" t="s">
        <v>143</v>
      </c>
      <c r="F75" s="51">
        <v>500</v>
      </c>
      <c r="G75" s="47" t="s">
        <v>138</v>
      </c>
      <c r="H75" s="35">
        <f t="shared" si="5"/>
        <v>94.49651</v>
      </c>
      <c r="I75" s="36"/>
      <c r="J75" s="85">
        <v>94.49651</v>
      </c>
      <c r="K75" s="36"/>
      <c r="L75" s="36"/>
      <c r="M75" s="36"/>
      <c r="N75" s="79" t="s">
        <v>48</v>
      </c>
      <c r="O75" s="2" t="s">
        <v>58</v>
      </c>
    </row>
    <row r="76" spans="1:15" s="2" customFormat="1" ht="45" customHeight="1">
      <c r="A76" s="90">
        <v>40</v>
      </c>
      <c r="B76" s="36"/>
      <c r="C76" s="49"/>
      <c r="D76" s="50"/>
      <c r="E76" s="49"/>
      <c r="F76" s="51"/>
      <c r="G76" s="47" t="s">
        <v>144</v>
      </c>
      <c r="H76" s="35">
        <f t="shared" si="5"/>
        <v>132</v>
      </c>
      <c r="I76" s="36"/>
      <c r="J76" s="85">
        <v>132</v>
      </c>
      <c r="K76" s="36"/>
      <c r="L76" s="36"/>
      <c r="M76" s="36"/>
      <c r="N76" s="79" t="s">
        <v>48</v>
      </c>
      <c r="O76" s="2" t="s">
        <v>58</v>
      </c>
    </row>
    <row r="77" spans="1:15" s="2" customFormat="1" ht="45" customHeight="1">
      <c r="A77" s="90">
        <v>41</v>
      </c>
      <c r="B77" s="36"/>
      <c r="C77" s="49"/>
      <c r="D77" s="50"/>
      <c r="E77" s="49"/>
      <c r="F77" s="51"/>
      <c r="G77" s="47" t="s">
        <v>145</v>
      </c>
      <c r="H77" s="35">
        <f t="shared" si="5"/>
        <v>273.50349</v>
      </c>
      <c r="I77" s="36"/>
      <c r="J77" s="85">
        <v>273.50349</v>
      </c>
      <c r="K77" s="36"/>
      <c r="L77" s="36"/>
      <c r="M77" s="36"/>
      <c r="N77" s="79" t="s">
        <v>48</v>
      </c>
      <c r="O77" s="2" t="s">
        <v>58</v>
      </c>
    </row>
    <row r="78" spans="1:14" s="3" customFormat="1" ht="45" customHeight="1">
      <c r="A78" s="92">
        <v>42</v>
      </c>
      <c r="B78" s="93" t="s">
        <v>18</v>
      </c>
      <c r="C78" s="94" t="s">
        <v>146</v>
      </c>
      <c r="D78" s="95" t="s">
        <v>30</v>
      </c>
      <c r="E78" s="94" t="s">
        <v>147</v>
      </c>
      <c r="F78" s="96">
        <v>255.36</v>
      </c>
      <c r="G78" s="97" t="s">
        <v>32</v>
      </c>
      <c r="H78" s="98">
        <f t="shared" si="5"/>
        <v>255.36</v>
      </c>
      <c r="I78" s="99"/>
      <c r="J78" s="118"/>
      <c r="K78" s="99"/>
      <c r="L78" s="99">
        <v>255.36</v>
      </c>
      <c r="M78" s="99"/>
      <c r="N78" s="119" t="s">
        <v>33</v>
      </c>
    </row>
    <row r="79" spans="1:14" s="3" customFormat="1" ht="45" customHeight="1">
      <c r="A79" s="92">
        <v>43</v>
      </c>
      <c r="B79" s="93" t="s">
        <v>18</v>
      </c>
      <c r="C79" s="94" t="s">
        <v>148</v>
      </c>
      <c r="D79" s="95" t="s">
        <v>91</v>
      </c>
      <c r="E79" s="94" t="s">
        <v>149</v>
      </c>
      <c r="F79" s="96">
        <v>259.2</v>
      </c>
      <c r="G79" s="97" t="s">
        <v>32</v>
      </c>
      <c r="H79" s="98">
        <f t="shared" si="5"/>
        <v>259.2</v>
      </c>
      <c r="I79" s="99"/>
      <c r="J79" s="118"/>
      <c r="K79" s="99"/>
      <c r="L79" s="99">
        <f>64.8+194.4</f>
        <v>259.2</v>
      </c>
      <c r="M79" s="99"/>
      <c r="N79" s="119" t="s">
        <v>33</v>
      </c>
    </row>
    <row r="80" spans="1:14" s="3" customFormat="1" ht="45" customHeight="1">
      <c r="A80" s="92">
        <v>44</v>
      </c>
      <c r="B80" s="99" t="s">
        <v>50</v>
      </c>
      <c r="C80" s="94" t="s">
        <v>150</v>
      </c>
      <c r="D80" s="95" t="s">
        <v>91</v>
      </c>
      <c r="E80" s="94" t="s">
        <v>151</v>
      </c>
      <c r="F80" s="96">
        <v>1334</v>
      </c>
      <c r="G80" s="97" t="s">
        <v>152</v>
      </c>
      <c r="H80" s="98">
        <f t="shared" si="5"/>
        <v>1008</v>
      </c>
      <c r="I80" s="99"/>
      <c r="J80" s="118">
        <v>1008</v>
      </c>
      <c r="K80" s="99"/>
      <c r="L80" s="99"/>
      <c r="M80" s="99"/>
      <c r="N80" s="119" t="s">
        <v>36</v>
      </c>
    </row>
    <row r="81" spans="1:14" s="3" customFormat="1" ht="69" customHeight="1">
      <c r="A81" s="92">
        <v>45</v>
      </c>
      <c r="B81" s="99"/>
      <c r="C81" s="94"/>
      <c r="D81" s="95"/>
      <c r="E81" s="94"/>
      <c r="F81" s="96"/>
      <c r="G81" s="97" t="s">
        <v>153</v>
      </c>
      <c r="H81" s="98">
        <f t="shared" si="5"/>
        <v>326</v>
      </c>
      <c r="I81" s="99"/>
      <c r="J81" s="118">
        <v>326</v>
      </c>
      <c r="K81" s="99"/>
      <c r="L81" s="99"/>
      <c r="M81" s="99"/>
      <c r="N81" s="119" t="s">
        <v>36</v>
      </c>
    </row>
    <row r="82" spans="1:14" s="3" customFormat="1" ht="45" customHeight="1">
      <c r="A82" s="92">
        <v>46</v>
      </c>
      <c r="B82" s="99" t="s">
        <v>50</v>
      </c>
      <c r="C82" s="94" t="s">
        <v>154</v>
      </c>
      <c r="D82" s="95" t="s">
        <v>155</v>
      </c>
      <c r="E82" s="94" t="s">
        <v>156</v>
      </c>
      <c r="F82" s="96">
        <v>29.02374</v>
      </c>
      <c r="G82" s="97" t="s">
        <v>157</v>
      </c>
      <c r="H82" s="98">
        <f t="shared" si="5"/>
        <v>29.02374</v>
      </c>
      <c r="I82" s="99"/>
      <c r="J82" s="118"/>
      <c r="K82" s="96">
        <v>29.02374</v>
      </c>
      <c r="L82" s="99"/>
      <c r="M82" s="99"/>
      <c r="N82" s="119" t="s">
        <v>38</v>
      </c>
    </row>
    <row r="83" spans="1:15" s="3" customFormat="1" ht="84" customHeight="1">
      <c r="A83" s="92">
        <v>47</v>
      </c>
      <c r="B83" s="99" t="s">
        <v>24</v>
      </c>
      <c r="C83" s="94" t="s">
        <v>158</v>
      </c>
      <c r="D83" s="95" t="s">
        <v>159</v>
      </c>
      <c r="E83" s="94" t="s">
        <v>160</v>
      </c>
      <c r="F83" s="96">
        <v>62</v>
      </c>
      <c r="G83" s="97" t="s">
        <v>157</v>
      </c>
      <c r="H83" s="98">
        <f t="shared" si="5"/>
        <v>62</v>
      </c>
      <c r="I83" s="99"/>
      <c r="J83" s="118"/>
      <c r="K83" s="99">
        <v>62</v>
      </c>
      <c r="L83" s="99"/>
      <c r="M83" s="99"/>
      <c r="N83" s="119" t="s">
        <v>38</v>
      </c>
      <c r="O83" s="3" t="s">
        <v>161</v>
      </c>
    </row>
    <row r="84" spans="1:15" s="3" customFormat="1" ht="45" customHeight="1">
      <c r="A84" s="92">
        <v>48</v>
      </c>
      <c r="B84" s="100" t="s">
        <v>24</v>
      </c>
      <c r="C84" s="101" t="s">
        <v>162</v>
      </c>
      <c r="D84" s="102" t="s">
        <v>159</v>
      </c>
      <c r="E84" s="101" t="s">
        <v>163</v>
      </c>
      <c r="F84" s="103">
        <f>274.19-24.62355</f>
        <v>249.56645</v>
      </c>
      <c r="G84" s="97" t="s">
        <v>157</v>
      </c>
      <c r="H84" s="98">
        <f t="shared" si="5"/>
        <v>236.8777</v>
      </c>
      <c r="I84" s="99"/>
      <c r="J84" s="118"/>
      <c r="K84" s="99">
        <v>236.8777</v>
      </c>
      <c r="L84" s="99"/>
      <c r="M84" s="99"/>
      <c r="N84" s="119" t="s">
        <v>38</v>
      </c>
      <c r="O84" s="3" t="s">
        <v>161</v>
      </c>
    </row>
    <row r="85" spans="1:15" s="3" customFormat="1" ht="45" customHeight="1">
      <c r="A85" s="92"/>
      <c r="B85" s="94"/>
      <c r="C85" s="94"/>
      <c r="D85" s="95"/>
      <c r="E85" s="94"/>
      <c r="F85" s="96"/>
      <c r="G85" s="97" t="s">
        <v>145</v>
      </c>
      <c r="H85" s="98">
        <f t="shared" si="5"/>
        <v>12.688749999999999</v>
      </c>
      <c r="I85" s="99"/>
      <c r="J85" s="99">
        <f>37.3123-24.62355</f>
        <v>12.688749999999999</v>
      </c>
      <c r="K85" s="120"/>
      <c r="L85" s="99"/>
      <c r="M85" s="99"/>
      <c r="N85" s="119" t="s">
        <v>48</v>
      </c>
      <c r="O85" s="3" t="s">
        <v>161</v>
      </c>
    </row>
    <row r="86" spans="1:14" s="3" customFormat="1" ht="67.5" customHeight="1">
      <c r="A86" s="92">
        <v>49</v>
      </c>
      <c r="B86" s="94" t="s">
        <v>18</v>
      </c>
      <c r="C86" s="94" t="s">
        <v>164</v>
      </c>
      <c r="D86" s="95" t="s">
        <v>40</v>
      </c>
      <c r="E86" s="94" t="s">
        <v>165</v>
      </c>
      <c r="F86" s="96">
        <v>277.4</v>
      </c>
      <c r="G86" s="97" t="s">
        <v>32</v>
      </c>
      <c r="H86" s="98">
        <f t="shared" si="5"/>
        <v>277.4</v>
      </c>
      <c r="I86" s="99"/>
      <c r="J86" s="118"/>
      <c r="K86" s="99"/>
      <c r="L86" s="99">
        <v>277.4</v>
      </c>
      <c r="M86" s="99"/>
      <c r="N86" s="119" t="s">
        <v>33</v>
      </c>
    </row>
    <row r="87" spans="1:14" s="3" customFormat="1" ht="45" customHeight="1">
      <c r="A87" s="92"/>
      <c r="B87" s="99" t="s">
        <v>50</v>
      </c>
      <c r="C87" s="100" t="s">
        <v>166</v>
      </c>
      <c r="D87" s="104" t="s">
        <v>91</v>
      </c>
      <c r="E87" s="100" t="s">
        <v>151</v>
      </c>
      <c r="F87" s="103">
        <f>2290.58421-262.307717</f>
        <v>2028.2764929999998</v>
      </c>
      <c r="G87" s="105" t="s">
        <v>167</v>
      </c>
      <c r="H87" s="98">
        <f t="shared" si="5"/>
        <v>450</v>
      </c>
      <c r="I87" s="114">
        <v>450</v>
      </c>
      <c r="J87" s="118"/>
      <c r="K87" s="99"/>
      <c r="L87" s="99"/>
      <c r="M87" s="99"/>
      <c r="N87" s="119" t="s">
        <v>62</v>
      </c>
    </row>
    <row r="88" spans="1:14" s="3" customFormat="1" ht="45" customHeight="1">
      <c r="A88" s="92"/>
      <c r="B88" s="99"/>
      <c r="C88" s="101"/>
      <c r="D88" s="102"/>
      <c r="E88" s="101"/>
      <c r="F88" s="103"/>
      <c r="G88" s="105" t="s">
        <v>168</v>
      </c>
      <c r="H88" s="98">
        <f t="shared" si="5"/>
        <v>8</v>
      </c>
      <c r="I88" s="113">
        <v>8</v>
      </c>
      <c r="J88" s="118"/>
      <c r="K88" s="99"/>
      <c r="L88" s="99"/>
      <c r="M88" s="99"/>
      <c r="N88" s="119" t="s">
        <v>62</v>
      </c>
    </row>
    <row r="89" spans="1:14" s="3" customFormat="1" ht="45" customHeight="1">
      <c r="A89" s="92"/>
      <c r="B89" s="99"/>
      <c r="C89" s="101"/>
      <c r="D89" s="102"/>
      <c r="E89" s="101"/>
      <c r="F89" s="103"/>
      <c r="G89" s="106" t="s">
        <v>153</v>
      </c>
      <c r="H89" s="98">
        <f t="shared" si="5"/>
        <v>134</v>
      </c>
      <c r="I89" s="113">
        <v>134</v>
      </c>
      <c r="J89" s="118"/>
      <c r="K89" s="99"/>
      <c r="L89" s="99"/>
      <c r="M89" s="99"/>
      <c r="N89" s="119" t="s">
        <v>62</v>
      </c>
    </row>
    <row r="90" spans="1:14" s="3" customFormat="1" ht="45" customHeight="1">
      <c r="A90" s="92"/>
      <c r="B90" s="99"/>
      <c r="C90" s="101"/>
      <c r="D90" s="102"/>
      <c r="E90" s="101"/>
      <c r="F90" s="103"/>
      <c r="G90" s="97" t="s">
        <v>169</v>
      </c>
      <c r="H90" s="98">
        <f t="shared" si="5"/>
        <v>82.3</v>
      </c>
      <c r="I90" s="99"/>
      <c r="J90" s="118">
        <v>82.3</v>
      </c>
      <c r="K90" s="99"/>
      <c r="L90" s="99"/>
      <c r="M90" s="99"/>
      <c r="N90" s="119" t="s">
        <v>48</v>
      </c>
    </row>
    <row r="91" spans="1:14" s="3" customFormat="1" ht="105" customHeight="1">
      <c r="A91" s="92"/>
      <c r="B91" s="99" t="s">
        <v>50</v>
      </c>
      <c r="C91" s="94"/>
      <c r="D91" s="95"/>
      <c r="E91" s="94"/>
      <c r="F91" s="96"/>
      <c r="G91" s="97" t="s">
        <v>169</v>
      </c>
      <c r="H91" s="98">
        <f t="shared" si="5"/>
        <v>1353.9764930000001</v>
      </c>
      <c r="I91" s="99"/>
      <c r="J91" s="118">
        <f>1616.28421-262.307717</f>
        <v>1353.9764930000001</v>
      </c>
      <c r="K91" s="99"/>
      <c r="L91" s="99"/>
      <c r="M91" s="99"/>
      <c r="N91" s="119" t="s">
        <v>48</v>
      </c>
    </row>
    <row r="92" spans="1:15" s="3" customFormat="1" ht="63" customHeight="1">
      <c r="A92" s="92"/>
      <c r="B92" s="101" t="s">
        <v>24</v>
      </c>
      <c r="C92" s="101" t="s">
        <v>170</v>
      </c>
      <c r="D92" s="102" t="s">
        <v>159</v>
      </c>
      <c r="E92" s="101" t="s">
        <v>171</v>
      </c>
      <c r="F92" s="103">
        <f>89-0.85</f>
        <v>88.15</v>
      </c>
      <c r="G92" s="107" t="s">
        <v>65</v>
      </c>
      <c r="H92" s="98">
        <f t="shared" si="5"/>
        <v>49.15</v>
      </c>
      <c r="I92" s="114">
        <f>50-0.85</f>
        <v>49.15</v>
      </c>
      <c r="J92" s="118"/>
      <c r="K92" s="99"/>
      <c r="L92" s="99"/>
      <c r="M92" s="99"/>
      <c r="N92" s="121" t="s">
        <v>62</v>
      </c>
      <c r="O92" s="3" t="s">
        <v>161</v>
      </c>
    </row>
    <row r="93" spans="1:15" s="3" customFormat="1" ht="63" customHeight="1">
      <c r="A93" s="92"/>
      <c r="B93" s="94"/>
      <c r="C93" s="94"/>
      <c r="D93" s="95"/>
      <c r="E93" s="94"/>
      <c r="F93" s="96"/>
      <c r="G93" s="107" t="s">
        <v>169</v>
      </c>
      <c r="H93" s="98">
        <f t="shared" si="5"/>
        <v>39</v>
      </c>
      <c r="I93" s="99"/>
      <c r="J93" s="118">
        <v>39</v>
      </c>
      <c r="K93" s="99"/>
      <c r="L93" s="99"/>
      <c r="M93" s="99"/>
      <c r="N93" s="121" t="s">
        <v>48</v>
      </c>
      <c r="O93" s="3" t="s">
        <v>161</v>
      </c>
    </row>
    <row r="94" spans="1:15" s="3" customFormat="1" ht="63" customHeight="1">
      <c r="A94" s="92"/>
      <c r="B94" s="94" t="s">
        <v>24</v>
      </c>
      <c r="C94" s="108" t="s">
        <v>172</v>
      </c>
      <c r="D94" s="95" t="s">
        <v>159</v>
      </c>
      <c r="E94" s="94" t="s">
        <v>173</v>
      </c>
      <c r="F94" s="96">
        <f>22-2.31</f>
        <v>19.69</v>
      </c>
      <c r="G94" s="109" t="s">
        <v>169</v>
      </c>
      <c r="H94" s="98">
        <f t="shared" si="5"/>
        <v>19.69</v>
      </c>
      <c r="I94" s="99"/>
      <c r="J94" s="118">
        <f>22-2.31</f>
        <v>19.69</v>
      </c>
      <c r="K94" s="99"/>
      <c r="L94" s="99"/>
      <c r="M94" s="99"/>
      <c r="N94" s="121" t="s">
        <v>48</v>
      </c>
      <c r="O94" s="3" t="s">
        <v>161</v>
      </c>
    </row>
    <row r="95" spans="1:14" s="3" customFormat="1" ht="69" customHeight="1">
      <c r="A95" s="92"/>
      <c r="B95" s="94" t="s">
        <v>50</v>
      </c>
      <c r="C95" s="108" t="s">
        <v>174</v>
      </c>
      <c r="D95" s="95" t="s">
        <v>52</v>
      </c>
      <c r="E95" s="94" t="s">
        <v>175</v>
      </c>
      <c r="F95" s="96">
        <v>179.837</v>
      </c>
      <c r="G95" s="110" t="s">
        <v>32</v>
      </c>
      <c r="H95" s="98">
        <f t="shared" si="5"/>
        <v>179.837</v>
      </c>
      <c r="I95" s="99"/>
      <c r="J95" s="118"/>
      <c r="K95" s="99"/>
      <c r="L95" s="99">
        <v>179.837</v>
      </c>
      <c r="M95" s="99"/>
      <c r="N95" s="119" t="s">
        <v>33</v>
      </c>
    </row>
    <row r="96" spans="1:14" s="3" customFormat="1" ht="63" customHeight="1">
      <c r="A96" s="92"/>
      <c r="B96" s="94" t="s">
        <v>24</v>
      </c>
      <c r="C96" s="108" t="s">
        <v>176</v>
      </c>
      <c r="D96" s="95" t="s">
        <v>112</v>
      </c>
      <c r="E96" s="94" t="s">
        <v>177</v>
      </c>
      <c r="F96" s="96">
        <v>50</v>
      </c>
      <c r="G96" s="110" t="s">
        <v>65</v>
      </c>
      <c r="H96" s="98">
        <f t="shared" si="5"/>
        <v>50</v>
      </c>
      <c r="I96" s="114">
        <v>50</v>
      </c>
      <c r="J96" s="118"/>
      <c r="K96" s="99"/>
      <c r="L96" s="99"/>
      <c r="M96" s="99"/>
      <c r="N96" s="119" t="s">
        <v>62</v>
      </c>
    </row>
    <row r="97" spans="1:14" s="3" customFormat="1" ht="111" customHeight="1">
      <c r="A97" s="92"/>
      <c r="B97" s="94" t="s">
        <v>50</v>
      </c>
      <c r="C97" s="108" t="s">
        <v>178</v>
      </c>
      <c r="D97" s="95" t="s">
        <v>91</v>
      </c>
      <c r="E97" s="94" t="s">
        <v>151</v>
      </c>
      <c r="F97" s="96">
        <v>49.31579</v>
      </c>
      <c r="G97" s="109" t="s">
        <v>169</v>
      </c>
      <c r="H97" s="98">
        <f t="shared" si="5"/>
        <v>49.31579</v>
      </c>
      <c r="I97" s="99"/>
      <c r="J97" s="118">
        <v>49.31579</v>
      </c>
      <c r="K97" s="99"/>
      <c r="L97" s="99"/>
      <c r="M97" s="99"/>
      <c r="N97" s="119" t="s">
        <v>48</v>
      </c>
    </row>
    <row r="98" spans="1:14" s="4" customFormat="1" ht="102" customHeight="1">
      <c r="A98" s="111"/>
      <c r="B98" s="94" t="s">
        <v>24</v>
      </c>
      <c r="C98" s="94" t="s">
        <v>179</v>
      </c>
      <c r="D98" s="95" t="s">
        <v>30</v>
      </c>
      <c r="E98" s="94" t="s">
        <v>180</v>
      </c>
      <c r="F98" s="96">
        <f>120-20</f>
        <v>100</v>
      </c>
      <c r="G98" s="112" t="s">
        <v>157</v>
      </c>
      <c r="H98" s="98">
        <f t="shared" si="5"/>
        <v>100</v>
      </c>
      <c r="I98" s="99"/>
      <c r="J98" s="118"/>
      <c r="K98" s="99">
        <f>120-20</f>
        <v>100</v>
      </c>
      <c r="L98" s="99" t="s">
        <v>181</v>
      </c>
      <c r="M98" s="99"/>
      <c r="N98" s="122" t="s">
        <v>38</v>
      </c>
    </row>
    <row r="99" spans="1:14" s="4" customFormat="1" ht="45" customHeight="1">
      <c r="A99" s="111"/>
      <c r="B99" s="94" t="s">
        <v>24</v>
      </c>
      <c r="C99" s="94" t="s">
        <v>182</v>
      </c>
      <c r="D99" s="95" t="s">
        <v>30</v>
      </c>
      <c r="E99" s="94" t="s">
        <v>183</v>
      </c>
      <c r="F99" s="96">
        <v>110</v>
      </c>
      <c r="G99" s="112" t="s">
        <v>152</v>
      </c>
      <c r="H99" s="98">
        <f t="shared" si="5"/>
        <v>110</v>
      </c>
      <c r="I99" s="99"/>
      <c r="J99" s="118">
        <v>110</v>
      </c>
      <c r="K99" s="99"/>
      <c r="L99" s="99"/>
      <c r="M99" s="99"/>
      <c r="N99" s="122" t="s">
        <v>36</v>
      </c>
    </row>
    <row r="100" spans="1:15" s="4" customFormat="1" ht="45" customHeight="1">
      <c r="A100" s="111"/>
      <c r="B100" s="94" t="s">
        <v>24</v>
      </c>
      <c r="C100" s="94" t="s">
        <v>170</v>
      </c>
      <c r="D100" s="95" t="s">
        <v>159</v>
      </c>
      <c r="E100" s="94" t="s">
        <v>184</v>
      </c>
      <c r="F100" s="96">
        <f>53.7-2.691</f>
        <v>51.009</v>
      </c>
      <c r="G100" s="112" t="s">
        <v>152</v>
      </c>
      <c r="H100" s="98">
        <f t="shared" si="5"/>
        <v>51.009</v>
      </c>
      <c r="I100" s="99"/>
      <c r="J100" s="118">
        <f>53.7-2.691</f>
        <v>51.009</v>
      </c>
      <c r="K100" s="99"/>
      <c r="L100" s="99"/>
      <c r="M100" s="99"/>
      <c r="N100" s="122" t="s">
        <v>36</v>
      </c>
      <c r="O100" s="3" t="s">
        <v>161</v>
      </c>
    </row>
    <row r="101" spans="1:15" s="4" customFormat="1" ht="45" customHeight="1">
      <c r="A101" s="111"/>
      <c r="B101" s="94" t="s">
        <v>24</v>
      </c>
      <c r="C101" s="94" t="s">
        <v>185</v>
      </c>
      <c r="D101" s="95" t="s">
        <v>159</v>
      </c>
      <c r="E101" s="94" t="s">
        <v>186</v>
      </c>
      <c r="F101" s="96">
        <v>50</v>
      </c>
      <c r="G101" s="112" t="s">
        <v>32</v>
      </c>
      <c r="H101" s="98">
        <f t="shared" si="5"/>
        <v>50</v>
      </c>
      <c r="I101" s="99"/>
      <c r="J101" s="118"/>
      <c r="K101" s="99"/>
      <c r="L101" s="99">
        <v>50</v>
      </c>
      <c r="M101" s="99"/>
      <c r="N101" s="122" t="s">
        <v>33</v>
      </c>
      <c r="O101" s="3" t="s">
        <v>161</v>
      </c>
    </row>
    <row r="102" spans="1:15" s="3" customFormat="1" ht="63" customHeight="1">
      <c r="A102" s="92"/>
      <c r="B102" s="99" t="s">
        <v>24</v>
      </c>
      <c r="C102" s="99" t="s">
        <v>98</v>
      </c>
      <c r="D102" s="113" t="s">
        <v>30</v>
      </c>
      <c r="E102" s="99" t="s">
        <v>99</v>
      </c>
      <c r="F102" s="114">
        <v>1500</v>
      </c>
      <c r="G102" s="110" t="s">
        <v>32</v>
      </c>
      <c r="H102" s="98">
        <f aca="true" t="shared" si="6" ref="H102:H108">SUM(I102:M102)</f>
        <v>1500</v>
      </c>
      <c r="I102" s="99"/>
      <c r="J102" s="118"/>
      <c r="K102" s="99"/>
      <c r="L102" s="99">
        <v>1500</v>
      </c>
      <c r="M102" s="99"/>
      <c r="N102" s="119" t="s">
        <v>33</v>
      </c>
      <c r="O102" s="3" t="s">
        <v>58</v>
      </c>
    </row>
    <row r="103" spans="1:14" s="3" customFormat="1" ht="63" customHeight="1">
      <c r="A103" s="92"/>
      <c r="B103" s="94" t="s">
        <v>18</v>
      </c>
      <c r="C103" s="94" t="s">
        <v>187</v>
      </c>
      <c r="D103" s="95" t="s">
        <v>30</v>
      </c>
      <c r="E103" s="94" t="s">
        <v>188</v>
      </c>
      <c r="F103" s="96">
        <v>533.4</v>
      </c>
      <c r="G103" s="110" t="s">
        <v>32</v>
      </c>
      <c r="H103" s="98">
        <f t="shared" si="6"/>
        <v>533.4</v>
      </c>
      <c r="I103" s="99"/>
      <c r="J103" s="118"/>
      <c r="K103" s="99"/>
      <c r="L103" s="99">
        <v>533.4</v>
      </c>
      <c r="M103" s="99"/>
      <c r="N103" s="119" t="s">
        <v>33</v>
      </c>
    </row>
    <row r="104" spans="1:14" s="3" customFormat="1" ht="45" customHeight="1">
      <c r="A104" s="92"/>
      <c r="B104" s="94" t="s">
        <v>24</v>
      </c>
      <c r="C104" s="94" t="s">
        <v>189</v>
      </c>
      <c r="D104" s="95" t="s">
        <v>115</v>
      </c>
      <c r="E104" s="94" t="s">
        <v>190</v>
      </c>
      <c r="F104" s="96">
        <v>9.706</v>
      </c>
      <c r="G104" s="107" t="s">
        <v>191</v>
      </c>
      <c r="H104" s="98">
        <f>SUM(J104:M104)</f>
        <v>9.706</v>
      </c>
      <c r="I104" s="123"/>
      <c r="J104" s="99">
        <v>9.706</v>
      </c>
      <c r="K104" s="99"/>
      <c r="L104" s="99"/>
      <c r="M104" s="99"/>
      <c r="N104" s="119" t="s">
        <v>36</v>
      </c>
    </row>
    <row r="105" spans="1:14" s="3" customFormat="1" ht="45" customHeight="1">
      <c r="A105" s="92"/>
      <c r="B105" s="94" t="s">
        <v>24</v>
      </c>
      <c r="C105" s="94" t="s">
        <v>103</v>
      </c>
      <c r="D105" s="95" t="s">
        <v>104</v>
      </c>
      <c r="E105" s="94" t="s">
        <v>192</v>
      </c>
      <c r="F105" s="96">
        <v>1.14</v>
      </c>
      <c r="G105" s="107" t="s">
        <v>191</v>
      </c>
      <c r="H105" s="98">
        <f>SUM(J105:M105)</f>
        <v>1.14</v>
      </c>
      <c r="I105" s="123"/>
      <c r="J105" s="99">
        <v>1.14</v>
      </c>
      <c r="K105" s="99"/>
      <c r="L105" s="99"/>
      <c r="M105" s="99"/>
      <c r="N105" s="119" t="s">
        <v>36</v>
      </c>
    </row>
    <row r="106" spans="1:14" s="3" customFormat="1" ht="45" customHeight="1">
      <c r="A106" s="92"/>
      <c r="B106" s="94" t="s">
        <v>24</v>
      </c>
      <c r="C106" s="94" t="s">
        <v>193</v>
      </c>
      <c r="D106" s="95" t="s">
        <v>112</v>
      </c>
      <c r="E106" s="94" t="s">
        <v>194</v>
      </c>
      <c r="F106" s="96">
        <v>11.5132</v>
      </c>
      <c r="G106" s="107" t="s">
        <v>191</v>
      </c>
      <c r="H106" s="98">
        <f>SUM(J106:M106)</f>
        <v>11.5132</v>
      </c>
      <c r="I106" s="123"/>
      <c r="J106" s="99">
        <v>11.5132</v>
      </c>
      <c r="K106" s="99"/>
      <c r="L106" s="99"/>
      <c r="M106" s="99"/>
      <c r="N106" s="119" t="s">
        <v>36</v>
      </c>
    </row>
    <row r="107" spans="1:14" s="3" customFormat="1" ht="45" customHeight="1">
      <c r="A107" s="92"/>
      <c r="B107" s="94" t="s">
        <v>18</v>
      </c>
      <c r="C107" s="94" t="s">
        <v>195</v>
      </c>
      <c r="D107" s="95" t="s">
        <v>30</v>
      </c>
      <c r="E107" s="94" t="s">
        <v>196</v>
      </c>
      <c r="F107" s="96">
        <v>20</v>
      </c>
      <c r="G107" s="107" t="s">
        <v>197</v>
      </c>
      <c r="H107" s="98">
        <f aca="true" t="shared" si="7" ref="H107:H124">SUM(I107:M107)</f>
        <v>20</v>
      </c>
      <c r="I107" s="99"/>
      <c r="J107" s="118"/>
      <c r="K107" s="99">
        <v>20</v>
      </c>
      <c r="L107" s="99"/>
      <c r="M107" s="99"/>
      <c r="N107" s="119" t="s">
        <v>38</v>
      </c>
    </row>
    <row r="108" spans="1:15" s="3" customFormat="1" ht="45" customHeight="1">
      <c r="A108" s="92"/>
      <c r="B108" s="94" t="s">
        <v>24</v>
      </c>
      <c r="C108" s="94" t="s">
        <v>143</v>
      </c>
      <c r="D108" s="95" t="s">
        <v>40</v>
      </c>
      <c r="E108" s="94" t="s">
        <v>198</v>
      </c>
      <c r="F108" s="96">
        <v>450</v>
      </c>
      <c r="G108" s="110" t="s">
        <v>32</v>
      </c>
      <c r="H108" s="98">
        <f t="shared" si="7"/>
        <v>450</v>
      </c>
      <c r="I108" s="99"/>
      <c r="J108" s="118"/>
      <c r="K108" s="99"/>
      <c r="L108" s="99">
        <v>450</v>
      </c>
      <c r="M108" s="99"/>
      <c r="N108" s="119" t="s">
        <v>33</v>
      </c>
      <c r="O108" s="3" t="s">
        <v>58</v>
      </c>
    </row>
    <row r="109" spans="1:14" s="3" customFormat="1" ht="45" customHeight="1">
      <c r="A109" s="92"/>
      <c r="B109" s="94" t="s">
        <v>24</v>
      </c>
      <c r="C109" s="94" t="s">
        <v>199</v>
      </c>
      <c r="D109" s="95" t="s">
        <v>26</v>
      </c>
      <c r="E109" s="94" t="s">
        <v>200</v>
      </c>
      <c r="F109" s="96">
        <f>47.2932-0.18</f>
        <v>47.1132</v>
      </c>
      <c r="G109" s="107" t="s">
        <v>191</v>
      </c>
      <c r="H109" s="98">
        <f t="shared" si="7"/>
        <v>47.1132</v>
      </c>
      <c r="I109" s="99"/>
      <c r="J109" s="96">
        <v>47.1132</v>
      </c>
      <c r="K109" s="99"/>
      <c r="L109" s="99"/>
      <c r="M109" s="99"/>
      <c r="N109" s="119" t="s">
        <v>36</v>
      </c>
    </row>
    <row r="110" spans="1:14" s="3" customFormat="1" ht="82.5" customHeight="1">
      <c r="A110" s="92"/>
      <c r="B110" s="94" t="s">
        <v>24</v>
      </c>
      <c r="C110" s="94" t="s">
        <v>201</v>
      </c>
      <c r="D110" s="95" t="s">
        <v>26</v>
      </c>
      <c r="E110" s="94" t="s">
        <v>202</v>
      </c>
      <c r="F110" s="96">
        <f>24.64-0.26</f>
        <v>24.38</v>
      </c>
      <c r="G110" s="107" t="s">
        <v>203</v>
      </c>
      <c r="H110" s="98">
        <f t="shared" si="7"/>
        <v>24.38</v>
      </c>
      <c r="I110" s="99"/>
      <c r="J110" s="118">
        <v>24.38</v>
      </c>
      <c r="K110" s="99"/>
      <c r="L110" s="99"/>
      <c r="M110" s="99"/>
      <c r="N110" s="119" t="s">
        <v>36</v>
      </c>
    </row>
    <row r="111" spans="1:14" s="3" customFormat="1" ht="75" customHeight="1">
      <c r="A111" s="92"/>
      <c r="B111" s="94" t="s">
        <v>24</v>
      </c>
      <c r="C111" s="94" t="s">
        <v>204</v>
      </c>
      <c r="D111" s="95" t="s">
        <v>26</v>
      </c>
      <c r="E111" s="94" t="s">
        <v>205</v>
      </c>
      <c r="F111" s="96">
        <v>2.8922</v>
      </c>
      <c r="G111" s="107" t="s">
        <v>206</v>
      </c>
      <c r="H111" s="98">
        <f t="shared" si="7"/>
        <v>2.8922</v>
      </c>
      <c r="I111" s="99"/>
      <c r="J111" s="118">
        <v>2.8922</v>
      </c>
      <c r="K111" s="99"/>
      <c r="L111" s="99"/>
      <c r="M111" s="99"/>
      <c r="N111" s="119" t="s">
        <v>36</v>
      </c>
    </row>
    <row r="112" spans="1:14" s="3" customFormat="1" ht="45" customHeight="1">
      <c r="A112" s="92"/>
      <c r="B112" s="94" t="s">
        <v>24</v>
      </c>
      <c r="C112" s="94" t="s">
        <v>207</v>
      </c>
      <c r="D112" s="95" t="s">
        <v>26</v>
      </c>
      <c r="E112" s="94" t="s">
        <v>208</v>
      </c>
      <c r="F112" s="96">
        <f>3.1342-2.4142</f>
        <v>0.7199999999999998</v>
      </c>
      <c r="G112" s="107" t="s">
        <v>209</v>
      </c>
      <c r="H112" s="98">
        <f t="shared" si="7"/>
        <v>0.72</v>
      </c>
      <c r="I112" s="99"/>
      <c r="J112" s="118">
        <v>0.72</v>
      </c>
      <c r="K112" s="99"/>
      <c r="L112" s="99"/>
      <c r="M112" s="99"/>
      <c r="N112" s="119" t="s">
        <v>36</v>
      </c>
    </row>
    <row r="113" spans="1:15" s="3" customFormat="1" ht="45" customHeight="1">
      <c r="A113" s="92"/>
      <c r="B113" s="101" t="s">
        <v>24</v>
      </c>
      <c r="C113" s="101" t="s">
        <v>210</v>
      </c>
      <c r="D113" s="102" t="s">
        <v>112</v>
      </c>
      <c r="E113" s="101" t="s">
        <v>211</v>
      </c>
      <c r="F113" s="103">
        <f>1485+990+2475</f>
        <v>4950</v>
      </c>
      <c r="G113" s="110" t="s">
        <v>32</v>
      </c>
      <c r="H113" s="98">
        <f t="shared" si="7"/>
        <v>2475</v>
      </c>
      <c r="I113" s="99"/>
      <c r="J113" s="118"/>
      <c r="K113" s="99"/>
      <c r="L113" s="99">
        <f>1485+990</f>
        <v>2475</v>
      </c>
      <c r="M113" s="99"/>
      <c r="N113" s="119" t="s">
        <v>33</v>
      </c>
      <c r="O113" s="124"/>
    </row>
    <row r="114" spans="1:15" s="3" customFormat="1" ht="45" customHeight="1">
      <c r="A114" s="92"/>
      <c r="B114" s="101"/>
      <c r="C114" s="101"/>
      <c r="D114" s="102"/>
      <c r="E114" s="101"/>
      <c r="F114" s="103"/>
      <c r="G114" s="107" t="s">
        <v>169</v>
      </c>
      <c r="H114" s="98">
        <f t="shared" si="7"/>
        <v>117.097799</v>
      </c>
      <c r="I114" s="99"/>
      <c r="J114" s="125">
        <v>117.097799</v>
      </c>
      <c r="K114" s="99"/>
      <c r="L114" s="99"/>
      <c r="M114" s="99"/>
      <c r="N114" s="119" t="s">
        <v>48</v>
      </c>
      <c r="O114" s="124"/>
    </row>
    <row r="115" spans="1:15" s="3" customFormat="1" ht="45" customHeight="1">
      <c r="A115" s="92"/>
      <c r="B115" s="101"/>
      <c r="C115" s="101"/>
      <c r="D115" s="102"/>
      <c r="E115" s="101"/>
      <c r="F115" s="103"/>
      <c r="G115" s="110" t="s">
        <v>212</v>
      </c>
      <c r="H115" s="98">
        <f t="shared" si="7"/>
        <v>183.4</v>
      </c>
      <c r="I115" s="99"/>
      <c r="J115" s="118">
        <v>183.4</v>
      </c>
      <c r="K115" s="99"/>
      <c r="L115" s="99"/>
      <c r="M115" s="99"/>
      <c r="N115" s="119" t="s">
        <v>48</v>
      </c>
      <c r="O115" s="124"/>
    </row>
    <row r="116" spans="1:15" s="3" customFormat="1" ht="45" customHeight="1">
      <c r="A116" s="92"/>
      <c r="B116" s="101"/>
      <c r="C116" s="101"/>
      <c r="D116" s="102"/>
      <c r="E116" s="101"/>
      <c r="F116" s="103"/>
      <c r="G116" s="112" t="s">
        <v>213</v>
      </c>
      <c r="H116" s="98">
        <f t="shared" si="7"/>
        <v>11.148</v>
      </c>
      <c r="I116" s="99"/>
      <c r="J116" s="118">
        <v>11.148</v>
      </c>
      <c r="K116" s="99"/>
      <c r="L116" s="99"/>
      <c r="M116" s="99"/>
      <c r="N116" s="119" t="s">
        <v>48</v>
      </c>
      <c r="O116" s="124"/>
    </row>
    <row r="117" spans="1:15" s="3" customFormat="1" ht="45" customHeight="1">
      <c r="A117" s="92"/>
      <c r="B117" s="101"/>
      <c r="C117" s="101"/>
      <c r="D117" s="102"/>
      <c r="E117" s="101"/>
      <c r="F117" s="103"/>
      <c r="G117" s="97" t="s">
        <v>214</v>
      </c>
      <c r="H117" s="98">
        <f t="shared" si="7"/>
        <v>373.629465</v>
      </c>
      <c r="I117" s="99"/>
      <c r="J117" s="118"/>
      <c r="K117" s="99"/>
      <c r="L117" s="99"/>
      <c r="M117" s="114">
        <v>373.629465</v>
      </c>
      <c r="N117" s="119" t="s">
        <v>23</v>
      </c>
      <c r="O117" s="124"/>
    </row>
    <row r="118" spans="1:15" s="3" customFormat="1" ht="45" customHeight="1">
      <c r="A118" s="92"/>
      <c r="B118" s="101"/>
      <c r="C118" s="101"/>
      <c r="D118" s="102"/>
      <c r="E118" s="101"/>
      <c r="F118" s="103"/>
      <c r="G118" s="97" t="s">
        <v>152</v>
      </c>
      <c r="H118" s="98">
        <f t="shared" si="7"/>
        <v>2.691</v>
      </c>
      <c r="I118" s="99"/>
      <c r="J118" s="125">
        <v>2.691</v>
      </c>
      <c r="K118" s="113"/>
      <c r="L118" s="99"/>
      <c r="M118" s="99"/>
      <c r="N118" s="119" t="s">
        <v>36</v>
      </c>
      <c r="O118" s="124"/>
    </row>
    <row r="119" spans="1:15" s="3" customFormat="1" ht="45" customHeight="1">
      <c r="A119" s="92"/>
      <c r="B119" s="101"/>
      <c r="C119" s="101"/>
      <c r="D119" s="102"/>
      <c r="E119" s="101"/>
      <c r="F119" s="103"/>
      <c r="G119" s="97" t="s">
        <v>157</v>
      </c>
      <c r="H119" s="98">
        <f t="shared" si="7"/>
        <v>10.9248</v>
      </c>
      <c r="I119" s="99"/>
      <c r="J119" s="126"/>
      <c r="K119" s="114">
        <v>10.9248</v>
      </c>
      <c r="L119" s="99"/>
      <c r="M119" s="99"/>
      <c r="N119" s="119" t="s">
        <v>38</v>
      </c>
      <c r="O119" s="124"/>
    </row>
    <row r="120" spans="1:15" s="3" customFormat="1" ht="45" customHeight="1">
      <c r="A120" s="92"/>
      <c r="B120" s="101"/>
      <c r="C120" s="101"/>
      <c r="D120" s="102"/>
      <c r="E120" s="101"/>
      <c r="F120" s="103"/>
      <c r="G120" s="115" t="s">
        <v>215</v>
      </c>
      <c r="H120" s="98">
        <f t="shared" si="7"/>
        <v>9.4</v>
      </c>
      <c r="I120" s="99"/>
      <c r="J120" s="118">
        <v>9.4</v>
      </c>
      <c r="K120" s="99"/>
      <c r="L120" s="99"/>
      <c r="M120" s="99"/>
      <c r="N120" s="119" t="s">
        <v>48</v>
      </c>
      <c r="O120" s="124"/>
    </row>
    <row r="121" spans="1:15" s="3" customFormat="1" ht="45" customHeight="1">
      <c r="A121" s="92"/>
      <c r="B121" s="101"/>
      <c r="C121" s="101"/>
      <c r="D121" s="102"/>
      <c r="E121" s="101"/>
      <c r="F121" s="103"/>
      <c r="G121" s="115" t="s">
        <v>216</v>
      </c>
      <c r="H121" s="98">
        <f t="shared" si="7"/>
        <v>224.4</v>
      </c>
      <c r="I121" s="99"/>
      <c r="J121" s="118">
        <v>224.4</v>
      </c>
      <c r="K121" s="99"/>
      <c r="L121" s="99"/>
      <c r="M121" s="99"/>
      <c r="N121" s="119" t="s">
        <v>48</v>
      </c>
      <c r="O121" s="124"/>
    </row>
    <row r="122" spans="1:15" s="3" customFormat="1" ht="45" customHeight="1">
      <c r="A122" s="92"/>
      <c r="B122" s="101"/>
      <c r="C122" s="101"/>
      <c r="D122" s="102"/>
      <c r="E122" s="101"/>
      <c r="F122" s="103"/>
      <c r="G122" s="115" t="s">
        <v>217</v>
      </c>
      <c r="H122" s="98">
        <f t="shared" si="7"/>
        <v>136</v>
      </c>
      <c r="I122" s="99"/>
      <c r="J122" s="118">
        <v>136</v>
      </c>
      <c r="K122" s="99"/>
      <c r="L122" s="99"/>
      <c r="M122" s="99"/>
      <c r="N122" s="119" t="s">
        <v>48</v>
      </c>
      <c r="O122" s="124"/>
    </row>
    <row r="123" spans="1:15" s="3" customFormat="1" ht="45" customHeight="1">
      <c r="A123" s="92"/>
      <c r="B123" s="94"/>
      <c r="C123" s="94"/>
      <c r="D123" s="95"/>
      <c r="E123" s="94"/>
      <c r="F123" s="96"/>
      <c r="G123" s="110" t="s">
        <v>32</v>
      </c>
      <c r="H123" s="98">
        <f t="shared" si="7"/>
        <v>1406.308936</v>
      </c>
      <c r="I123" s="99"/>
      <c r="J123" s="118"/>
      <c r="K123" s="99"/>
      <c r="L123" s="99">
        <v>1406.308936</v>
      </c>
      <c r="M123" s="99"/>
      <c r="N123" s="119" t="s">
        <v>33</v>
      </c>
      <c r="O123" s="124"/>
    </row>
    <row r="124" spans="1:15" s="3" customFormat="1" ht="45" customHeight="1">
      <c r="A124" s="92">
        <v>50</v>
      </c>
      <c r="B124" s="94" t="s">
        <v>24</v>
      </c>
      <c r="C124" s="94" t="s">
        <v>143</v>
      </c>
      <c r="D124" s="95" t="s">
        <v>40</v>
      </c>
      <c r="E124" s="94" t="s">
        <v>198</v>
      </c>
      <c r="F124" s="114">
        <v>150</v>
      </c>
      <c r="G124" s="110" t="s">
        <v>32</v>
      </c>
      <c r="H124" s="98">
        <f t="shared" si="7"/>
        <v>150</v>
      </c>
      <c r="I124" s="99"/>
      <c r="J124" s="118"/>
      <c r="K124" s="99"/>
      <c r="L124" s="99">
        <v>150</v>
      </c>
      <c r="M124" s="99"/>
      <c r="N124" s="119" t="s">
        <v>33</v>
      </c>
      <c r="O124" s="3" t="s">
        <v>58</v>
      </c>
    </row>
    <row r="125" spans="1:15" s="3" customFormat="1" ht="66" customHeight="1">
      <c r="A125" s="92"/>
      <c r="B125" s="94" t="s">
        <v>24</v>
      </c>
      <c r="C125" s="94" t="s">
        <v>218</v>
      </c>
      <c r="D125" s="95" t="s">
        <v>219</v>
      </c>
      <c r="E125" s="94" t="s">
        <v>220</v>
      </c>
      <c r="F125" s="114">
        <v>353</v>
      </c>
      <c r="G125" s="110" t="s">
        <v>32</v>
      </c>
      <c r="H125" s="98">
        <f aca="true" t="shared" si="8" ref="H125:H144">SUM(I125:M125)</f>
        <v>353</v>
      </c>
      <c r="I125" s="99"/>
      <c r="J125" s="118"/>
      <c r="K125" s="99"/>
      <c r="L125" s="99">
        <v>353</v>
      </c>
      <c r="M125" s="99"/>
      <c r="N125" s="119" t="s">
        <v>33</v>
      </c>
      <c r="O125" s="3" t="s">
        <v>221</v>
      </c>
    </row>
    <row r="126" spans="1:14" s="3" customFormat="1" ht="45" customHeight="1">
      <c r="A126" s="92"/>
      <c r="B126" s="94" t="s">
        <v>24</v>
      </c>
      <c r="C126" s="93" t="s">
        <v>222</v>
      </c>
      <c r="D126" s="95" t="s">
        <v>26</v>
      </c>
      <c r="E126" s="116" t="s">
        <v>223</v>
      </c>
      <c r="F126" s="114">
        <v>88.744</v>
      </c>
      <c r="G126" s="107" t="s">
        <v>209</v>
      </c>
      <c r="H126" s="98">
        <f t="shared" si="8"/>
        <v>88.744</v>
      </c>
      <c r="I126" s="99"/>
      <c r="J126" s="126">
        <v>88.744</v>
      </c>
      <c r="K126" s="113"/>
      <c r="L126" s="99"/>
      <c r="M126" s="99"/>
      <c r="N126" s="119" t="s">
        <v>36</v>
      </c>
    </row>
    <row r="127" spans="1:14" s="3" customFormat="1" ht="45" customHeight="1">
      <c r="A127" s="92"/>
      <c r="B127" s="100" t="s">
        <v>24</v>
      </c>
      <c r="C127" s="100" t="s">
        <v>224</v>
      </c>
      <c r="D127" s="104" t="s">
        <v>225</v>
      </c>
      <c r="E127" s="100" t="s">
        <v>226</v>
      </c>
      <c r="F127" s="117">
        <v>2226</v>
      </c>
      <c r="G127" s="105" t="s">
        <v>167</v>
      </c>
      <c r="H127" s="98">
        <f t="shared" si="8"/>
        <v>38.793342</v>
      </c>
      <c r="I127" s="114">
        <v>38.793342</v>
      </c>
      <c r="J127" s="126"/>
      <c r="K127" s="113"/>
      <c r="L127" s="99"/>
      <c r="M127" s="99"/>
      <c r="N127" s="119" t="s">
        <v>62</v>
      </c>
    </row>
    <row r="128" spans="1:14" s="3" customFormat="1" ht="45" customHeight="1">
      <c r="A128" s="92"/>
      <c r="B128" s="101"/>
      <c r="C128" s="101"/>
      <c r="D128" s="102"/>
      <c r="E128" s="101"/>
      <c r="F128" s="103"/>
      <c r="G128" s="97" t="s">
        <v>96</v>
      </c>
      <c r="H128" s="98">
        <f t="shared" si="8"/>
        <v>50</v>
      </c>
      <c r="I128" s="99"/>
      <c r="J128" s="125">
        <v>50</v>
      </c>
      <c r="K128" s="113"/>
      <c r="L128" s="99"/>
      <c r="M128" s="99"/>
      <c r="N128" s="119" t="s">
        <v>36</v>
      </c>
    </row>
    <row r="129" spans="1:14" s="3" customFormat="1" ht="45" customHeight="1">
      <c r="A129" s="92"/>
      <c r="B129" s="101"/>
      <c r="C129" s="101"/>
      <c r="D129" s="102"/>
      <c r="E129" s="101"/>
      <c r="F129" s="103"/>
      <c r="G129" s="97" t="s">
        <v>35</v>
      </c>
      <c r="H129" s="98">
        <f t="shared" si="8"/>
        <v>31.899</v>
      </c>
      <c r="I129" s="99"/>
      <c r="J129" s="125">
        <v>31.899</v>
      </c>
      <c r="K129" s="113"/>
      <c r="L129" s="99"/>
      <c r="M129" s="99"/>
      <c r="N129" s="119" t="s">
        <v>36</v>
      </c>
    </row>
    <row r="130" spans="1:14" s="3" customFormat="1" ht="45" customHeight="1">
      <c r="A130" s="92"/>
      <c r="B130" s="101"/>
      <c r="C130" s="101"/>
      <c r="D130" s="102"/>
      <c r="E130" s="101"/>
      <c r="F130" s="103"/>
      <c r="G130" s="97" t="s">
        <v>93</v>
      </c>
      <c r="H130" s="98">
        <f t="shared" si="8"/>
        <v>3.755773</v>
      </c>
      <c r="I130" s="99"/>
      <c r="J130" s="125">
        <v>3.755773</v>
      </c>
      <c r="K130" s="99"/>
      <c r="L130" s="99"/>
      <c r="M130" s="99"/>
      <c r="N130" s="119" t="s">
        <v>48</v>
      </c>
    </row>
    <row r="131" spans="1:14" s="3" customFormat="1" ht="45" customHeight="1">
      <c r="A131" s="92"/>
      <c r="B131" s="101"/>
      <c r="C131" s="101"/>
      <c r="D131" s="102"/>
      <c r="E131" s="101"/>
      <c r="F131" s="103"/>
      <c r="G131" s="109" t="s">
        <v>169</v>
      </c>
      <c r="H131" s="98">
        <f t="shared" si="8"/>
        <v>491.1</v>
      </c>
      <c r="I131" s="99"/>
      <c r="J131" s="118">
        <v>491.1</v>
      </c>
      <c r="K131" s="99"/>
      <c r="L131" s="99"/>
      <c r="M131" s="99"/>
      <c r="N131" s="119" t="s">
        <v>48</v>
      </c>
    </row>
    <row r="132" spans="1:14" s="3" customFormat="1" ht="45" customHeight="1">
      <c r="A132" s="92"/>
      <c r="B132" s="101"/>
      <c r="C132" s="101"/>
      <c r="D132" s="102"/>
      <c r="E132" s="101"/>
      <c r="F132" s="103"/>
      <c r="G132" s="127" t="s">
        <v>227</v>
      </c>
      <c r="H132" s="98">
        <f t="shared" si="8"/>
        <v>134</v>
      </c>
      <c r="I132" s="99"/>
      <c r="J132" s="118">
        <v>134</v>
      </c>
      <c r="K132" s="99"/>
      <c r="L132" s="99"/>
      <c r="M132" s="99"/>
      <c r="N132" s="119" t="s">
        <v>48</v>
      </c>
    </row>
    <row r="133" spans="1:14" s="3" customFormat="1" ht="45" customHeight="1">
      <c r="A133" s="92"/>
      <c r="B133" s="101"/>
      <c r="C133" s="101"/>
      <c r="D133" s="102"/>
      <c r="E133" s="101"/>
      <c r="F133" s="103"/>
      <c r="G133" s="128" t="s">
        <v>228</v>
      </c>
      <c r="H133" s="98">
        <f t="shared" si="8"/>
        <v>122</v>
      </c>
      <c r="I133" s="99"/>
      <c r="J133" s="139">
        <v>122</v>
      </c>
      <c r="K133" s="99"/>
      <c r="L133" s="99"/>
      <c r="M133" s="99"/>
      <c r="N133" s="119" t="s">
        <v>48</v>
      </c>
    </row>
    <row r="134" spans="1:14" s="3" customFormat="1" ht="45" customHeight="1">
      <c r="A134" s="92"/>
      <c r="B134" s="101"/>
      <c r="C134" s="101"/>
      <c r="D134" s="102"/>
      <c r="E134" s="101"/>
      <c r="F134" s="103"/>
      <c r="G134" s="128" t="s">
        <v>229</v>
      </c>
      <c r="H134" s="98">
        <f t="shared" si="8"/>
        <v>120</v>
      </c>
      <c r="I134" s="99"/>
      <c r="J134" s="139">
        <v>120</v>
      </c>
      <c r="K134" s="99"/>
      <c r="L134" s="99"/>
      <c r="M134" s="99"/>
      <c r="N134" s="119" t="s">
        <v>48</v>
      </c>
    </row>
    <row r="135" spans="1:14" s="3" customFormat="1" ht="45" customHeight="1">
      <c r="A135" s="92"/>
      <c r="B135" s="101"/>
      <c r="C135" s="101"/>
      <c r="D135" s="102"/>
      <c r="E135" s="101"/>
      <c r="F135" s="103"/>
      <c r="G135" s="128" t="s">
        <v>230</v>
      </c>
      <c r="H135" s="98">
        <f t="shared" si="8"/>
        <v>42</v>
      </c>
      <c r="I135" s="99"/>
      <c r="J135" s="139">
        <v>42</v>
      </c>
      <c r="K135" s="99"/>
      <c r="L135" s="99"/>
      <c r="M135" s="99"/>
      <c r="N135" s="119" t="s">
        <v>48</v>
      </c>
    </row>
    <row r="136" spans="1:14" s="3" customFormat="1" ht="45" customHeight="1">
      <c r="A136" s="92"/>
      <c r="B136" s="101"/>
      <c r="C136" s="101"/>
      <c r="D136" s="102"/>
      <c r="E136" s="101"/>
      <c r="F136" s="103"/>
      <c r="G136" s="128" t="s">
        <v>231</v>
      </c>
      <c r="H136" s="98">
        <f t="shared" si="8"/>
        <v>76</v>
      </c>
      <c r="I136" s="99"/>
      <c r="J136" s="139">
        <f>85-9</f>
        <v>76</v>
      </c>
      <c r="K136" s="99"/>
      <c r="L136" s="99"/>
      <c r="M136" s="99"/>
      <c r="N136" s="119" t="s">
        <v>48</v>
      </c>
    </row>
    <row r="137" spans="1:14" s="3" customFormat="1" ht="45" customHeight="1">
      <c r="A137" s="92"/>
      <c r="B137" s="101"/>
      <c r="C137" s="101"/>
      <c r="D137" s="102"/>
      <c r="E137" s="101"/>
      <c r="F137" s="103"/>
      <c r="G137" s="128" t="s">
        <v>232</v>
      </c>
      <c r="H137" s="98">
        <f t="shared" si="8"/>
        <v>125</v>
      </c>
      <c r="I137" s="99"/>
      <c r="J137" s="139">
        <v>125</v>
      </c>
      <c r="K137" s="99"/>
      <c r="L137" s="99"/>
      <c r="M137" s="99"/>
      <c r="N137" s="119" t="s">
        <v>48</v>
      </c>
    </row>
    <row r="138" spans="1:14" s="3" customFormat="1" ht="45" customHeight="1">
      <c r="A138" s="92"/>
      <c r="B138" s="101"/>
      <c r="C138" s="101"/>
      <c r="D138" s="102"/>
      <c r="E138" s="101"/>
      <c r="F138" s="103"/>
      <c r="G138" s="128" t="s">
        <v>233</v>
      </c>
      <c r="H138" s="98">
        <f t="shared" si="8"/>
        <v>96.79140000000001</v>
      </c>
      <c r="I138" s="99"/>
      <c r="J138" s="140">
        <f>93.9372+2.8542</f>
        <v>96.79140000000001</v>
      </c>
      <c r="K138" s="113"/>
      <c r="L138" s="99"/>
      <c r="M138" s="99"/>
      <c r="N138" s="119" t="s">
        <v>36</v>
      </c>
    </row>
    <row r="139" spans="1:14" s="3" customFormat="1" ht="45" customHeight="1">
      <c r="A139" s="92"/>
      <c r="B139" s="101"/>
      <c r="C139" s="101"/>
      <c r="D139" s="102"/>
      <c r="E139" s="101"/>
      <c r="F139" s="103"/>
      <c r="G139" s="112" t="s">
        <v>234</v>
      </c>
      <c r="H139" s="98">
        <f t="shared" si="8"/>
        <v>206.401275</v>
      </c>
      <c r="I139" s="99"/>
      <c r="J139" s="141"/>
      <c r="K139" s="99"/>
      <c r="L139" s="99"/>
      <c r="M139" s="142">
        <f>197.401275+9</f>
        <v>206.401275</v>
      </c>
      <c r="N139" s="119" t="s">
        <v>235</v>
      </c>
    </row>
    <row r="140" spans="1:14" s="3" customFormat="1" ht="45" customHeight="1">
      <c r="A140" s="92"/>
      <c r="B140" s="101"/>
      <c r="C140" s="101"/>
      <c r="D140" s="102"/>
      <c r="E140" s="101"/>
      <c r="F140" s="103"/>
      <c r="G140" s="112" t="s">
        <v>157</v>
      </c>
      <c r="H140" s="98">
        <f t="shared" si="8"/>
        <v>0.075</v>
      </c>
      <c r="I140" s="99"/>
      <c r="J140" s="143"/>
      <c r="K140" s="125">
        <v>0.075</v>
      </c>
      <c r="L140" s="99"/>
      <c r="M140" s="99"/>
      <c r="N140" s="119" t="s">
        <v>38</v>
      </c>
    </row>
    <row r="141" spans="1:14" s="3" customFormat="1" ht="45" customHeight="1">
      <c r="A141" s="92"/>
      <c r="B141" s="94"/>
      <c r="C141" s="94"/>
      <c r="D141" s="95"/>
      <c r="E141" s="94"/>
      <c r="F141" s="96"/>
      <c r="G141" s="128" t="s">
        <v>145</v>
      </c>
      <c r="H141" s="98">
        <f t="shared" si="8"/>
        <v>688.18421</v>
      </c>
      <c r="I141" s="99"/>
      <c r="J141" s="118">
        <v>688.18421</v>
      </c>
      <c r="K141" s="99"/>
      <c r="L141" s="99"/>
      <c r="M141" s="99"/>
      <c r="N141" s="119" t="s">
        <v>48</v>
      </c>
    </row>
    <row r="142" spans="1:14" s="3" customFormat="1" ht="45" customHeight="1">
      <c r="A142" s="92"/>
      <c r="B142" s="100" t="s">
        <v>24</v>
      </c>
      <c r="C142" s="100" t="s">
        <v>224</v>
      </c>
      <c r="D142" s="104" t="s">
        <v>225</v>
      </c>
      <c r="E142" s="100" t="s">
        <v>236</v>
      </c>
      <c r="F142" s="117">
        <v>495</v>
      </c>
      <c r="G142" s="112" t="s">
        <v>237</v>
      </c>
      <c r="H142" s="98">
        <f aca="true" t="shared" si="9" ref="H142:H165">SUM(I142:M142)</f>
        <v>360</v>
      </c>
      <c r="I142" s="99"/>
      <c r="J142" s="126"/>
      <c r="K142" s="113">
        <v>360</v>
      </c>
      <c r="L142" s="99"/>
      <c r="M142" s="99"/>
      <c r="N142" s="119" t="s">
        <v>38</v>
      </c>
    </row>
    <row r="143" spans="1:14" s="3" customFormat="1" ht="45" customHeight="1">
      <c r="A143" s="92"/>
      <c r="B143" s="94"/>
      <c r="C143" s="94"/>
      <c r="D143" s="95"/>
      <c r="E143" s="94"/>
      <c r="F143" s="96"/>
      <c r="G143" s="112" t="s">
        <v>152</v>
      </c>
      <c r="H143" s="98">
        <f t="shared" si="9"/>
        <v>135</v>
      </c>
      <c r="I143" s="99"/>
      <c r="J143" s="126">
        <v>135</v>
      </c>
      <c r="K143" s="113"/>
      <c r="L143" s="99"/>
      <c r="M143" s="99"/>
      <c r="N143" s="119" t="s">
        <v>36</v>
      </c>
    </row>
    <row r="144" spans="1:14" s="3" customFormat="1" ht="78" customHeight="1">
      <c r="A144" s="92"/>
      <c r="B144" s="93" t="s">
        <v>50</v>
      </c>
      <c r="C144" s="93" t="s">
        <v>238</v>
      </c>
      <c r="D144" s="129" t="s">
        <v>30</v>
      </c>
      <c r="E144" s="93" t="s">
        <v>239</v>
      </c>
      <c r="F144" s="114">
        <v>160</v>
      </c>
      <c r="G144" s="112" t="s">
        <v>197</v>
      </c>
      <c r="H144" s="98">
        <f t="shared" si="9"/>
        <v>160</v>
      </c>
      <c r="I144" s="99"/>
      <c r="J144" s="126"/>
      <c r="K144" s="113">
        <v>160</v>
      </c>
      <c r="L144" s="99"/>
      <c r="M144" s="99"/>
      <c r="N144" s="119" t="s">
        <v>38</v>
      </c>
    </row>
    <row r="145" spans="1:14" s="3" customFormat="1" ht="45" customHeight="1">
      <c r="A145" s="92"/>
      <c r="B145" s="100" t="s">
        <v>24</v>
      </c>
      <c r="C145" s="100" t="s">
        <v>240</v>
      </c>
      <c r="D145" s="104" t="s">
        <v>112</v>
      </c>
      <c r="E145" s="100" t="s">
        <v>241</v>
      </c>
      <c r="F145" s="117">
        <v>25</v>
      </c>
      <c r="G145" s="112" t="s">
        <v>197</v>
      </c>
      <c r="H145" s="98">
        <f t="shared" si="9"/>
        <v>20</v>
      </c>
      <c r="I145" s="99"/>
      <c r="J145" s="126"/>
      <c r="K145" s="113">
        <v>20</v>
      </c>
      <c r="L145" s="99"/>
      <c r="M145" s="99"/>
      <c r="N145" s="119" t="s">
        <v>38</v>
      </c>
    </row>
    <row r="146" spans="1:14" s="3" customFormat="1" ht="45" customHeight="1">
      <c r="A146" s="92"/>
      <c r="B146" s="101"/>
      <c r="C146" s="101"/>
      <c r="D146" s="102"/>
      <c r="E146" s="101"/>
      <c r="F146" s="103"/>
      <c r="G146" s="112" t="s">
        <v>152</v>
      </c>
      <c r="H146" s="98">
        <f t="shared" si="9"/>
        <v>1.3</v>
      </c>
      <c r="I146" s="99"/>
      <c r="J146" s="113">
        <v>1.3</v>
      </c>
      <c r="K146" s="144"/>
      <c r="L146" s="99"/>
      <c r="M146" s="99"/>
      <c r="N146" s="119" t="s">
        <v>36</v>
      </c>
    </row>
    <row r="147" spans="1:14" s="3" customFormat="1" ht="45" customHeight="1">
      <c r="A147" s="92"/>
      <c r="B147" s="94"/>
      <c r="C147" s="94"/>
      <c r="D147" s="95"/>
      <c r="E147" s="94"/>
      <c r="F147" s="96"/>
      <c r="G147" s="112" t="s">
        <v>213</v>
      </c>
      <c r="H147" s="98">
        <f t="shared" si="9"/>
        <v>3.7</v>
      </c>
      <c r="I147" s="99"/>
      <c r="J147" s="99">
        <v>3.7</v>
      </c>
      <c r="K147" s="145"/>
      <c r="L147" s="99"/>
      <c r="M147" s="99"/>
      <c r="N147" s="119" t="s">
        <v>48</v>
      </c>
    </row>
    <row r="148" spans="1:14" s="3" customFormat="1" ht="45" customHeight="1">
      <c r="A148" s="92"/>
      <c r="B148" s="93" t="s">
        <v>50</v>
      </c>
      <c r="C148" s="93" t="s">
        <v>242</v>
      </c>
      <c r="D148" s="129" t="s">
        <v>91</v>
      </c>
      <c r="E148" s="93" t="s">
        <v>243</v>
      </c>
      <c r="F148" s="114">
        <v>38.76</v>
      </c>
      <c r="G148" s="112" t="s">
        <v>213</v>
      </c>
      <c r="H148" s="98">
        <f t="shared" si="9"/>
        <v>38.76</v>
      </c>
      <c r="I148" s="99"/>
      <c r="J148" s="118">
        <v>38.76</v>
      </c>
      <c r="K148" s="99"/>
      <c r="L148" s="99"/>
      <c r="M148" s="99"/>
      <c r="N148" s="119" t="s">
        <v>48</v>
      </c>
    </row>
    <row r="149" spans="1:14" s="3" customFormat="1" ht="45" customHeight="1">
      <c r="A149" s="92"/>
      <c r="B149" s="93" t="s">
        <v>18</v>
      </c>
      <c r="C149" s="93" t="s">
        <v>244</v>
      </c>
      <c r="D149" s="129" t="s">
        <v>40</v>
      </c>
      <c r="E149" s="93" t="s">
        <v>245</v>
      </c>
      <c r="F149" s="114">
        <v>12.402</v>
      </c>
      <c r="G149" s="112" t="s">
        <v>32</v>
      </c>
      <c r="H149" s="98">
        <f t="shared" si="9"/>
        <v>12.402</v>
      </c>
      <c r="I149" s="99"/>
      <c r="J149" s="118"/>
      <c r="K149" s="99"/>
      <c r="L149" s="99">
        <v>12.402</v>
      </c>
      <c r="M149" s="99"/>
      <c r="N149" s="119" t="s">
        <v>33</v>
      </c>
    </row>
    <row r="150" spans="1:14" s="3" customFormat="1" ht="45" customHeight="1">
      <c r="A150" s="92"/>
      <c r="B150" s="94" t="s">
        <v>24</v>
      </c>
      <c r="C150" s="94" t="s">
        <v>246</v>
      </c>
      <c r="D150" s="95" t="s">
        <v>107</v>
      </c>
      <c r="E150" s="94" t="s">
        <v>247</v>
      </c>
      <c r="F150" s="96">
        <v>2.8868</v>
      </c>
      <c r="G150" s="97" t="s">
        <v>145</v>
      </c>
      <c r="H150" s="98">
        <f t="shared" si="9"/>
        <v>2.8868</v>
      </c>
      <c r="I150" s="99"/>
      <c r="J150" s="125">
        <v>2.8868</v>
      </c>
      <c r="K150" s="113"/>
      <c r="L150" s="99"/>
      <c r="M150" s="99"/>
      <c r="N150" s="119" t="s">
        <v>48</v>
      </c>
    </row>
    <row r="151" spans="1:14" s="3" customFormat="1" ht="45" customHeight="1">
      <c r="A151" s="92"/>
      <c r="B151" s="130" t="s">
        <v>24</v>
      </c>
      <c r="C151" s="131" t="s">
        <v>248</v>
      </c>
      <c r="D151" s="130" t="s">
        <v>115</v>
      </c>
      <c r="E151" s="93" t="s">
        <v>249</v>
      </c>
      <c r="F151" s="114">
        <v>4.645</v>
      </c>
      <c r="G151" s="112" t="s">
        <v>213</v>
      </c>
      <c r="H151" s="98">
        <f t="shared" si="9"/>
        <v>4.645</v>
      </c>
      <c r="I151" s="99"/>
      <c r="J151" s="126">
        <v>4.645</v>
      </c>
      <c r="K151" s="113"/>
      <c r="L151" s="99"/>
      <c r="M151" s="146"/>
      <c r="N151" s="119" t="s">
        <v>48</v>
      </c>
    </row>
    <row r="152" spans="1:15" s="3" customFormat="1" ht="45" customHeight="1">
      <c r="A152" s="92"/>
      <c r="B152" s="130" t="s">
        <v>24</v>
      </c>
      <c r="C152" s="131" t="s">
        <v>250</v>
      </c>
      <c r="D152" s="130" t="s">
        <v>159</v>
      </c>
      <c r="E152" s="93" t="s">
        <v>251</v>
      </c>
      <c r="F152" s="114">
        <v>3.345</v>
      </c>
      <c r="G152" s="112" t="s">
        <v>213</v>
      </c>
      <c r="H152" s="98">
        <f t="shared" si="9"/>
        <v>3.345</v>
      </c>
      <c r="I152" s="99"/>
      <c r="J152" s="126">
        <v>3.345</v>
      </c>
      <c r="K152" s="113"/>
      <c r="L152" s="99"/>
      <c r="M152" s="146"/>
      <c r="N152" s="119" t="s">
        <v>48</v>
      </c>
      <c r="O152" s="3" t="s">
        <v>161</v>
      </c>
    </row>
    <row r="153" spans="1:14" s="3" customFormat="1" ht="57.75" customHeight="1">
      <c r="A153" s="92"/>
      <c r="B153" s="130" t="s">
        <v>24</v>
      </c>
      <c r="C153" s="131" t="s">
        <v>252</v>
      </c>
      <c r="D153" s="130" t="s">
        <v>112</v>
      </c>
      <c r="E153" s="93" t="s">
        <v>253</v>
      </c>
      <c r="F153" s="114">
        <v>3.386</v>
      </c>
      <c r="G153" s="112" t="s">
        <v>213</v>
      </c>
      <c r="H153" s="98">
        <f t="shared" si="9"/>
        <v>3.386</v>
      </c>
      <c r="I153" s="99"/>
      <c r="J153" s="126">
        <v>3.386</v>
      </c>
      <c r="K153" s="113"/>
      <c r="L153" s="99"/>
      <c r="M153" s="146"/>
      <c r="N153" s="119" t="s">
        <v>48</v>
      </c>
    </row>
    <row r="154" spans="1:14" s="3" customFormat="1" ht="72" customHeight="1">
      <c r="A154" s="92"/>
      <c r="B154" s="130" t="s">
        <v>24</v>
      </c>
      <c r="C154" s="131" t="s">
        <v>254</v>
      </c>
      <c r="D154" s="130" t="s">
        <v>107</v>
      </c>
      <c r="E154" s="93" t="s">
        <v>255</v>
      </c>
      <c r="F154" s="114">
        <v>14.61</v>
      </c>
      <c r="G154" s="112" t="s">
        <v>213</v>
      </c>
      <c r="H154" s="98">
        <f t="shared" si="9"/>
        <v>14.61</v>
      </c>
      <c r="I154" s="99"/>
      <c r="J154" s="126">
        <v>14.61</v>
      </c>
      <c r="K154" s="113"/>
      <c r="L154" s="99"/>
      <c r="M154" s="146"/>
      <c r="N154" s="119" t="s">
        <v>48</v>
      </c>
    </row>
    <row r="155" spans="1:14" s="3" customFormat="1" ht="45" customHeight="1">
      <c r="A155" s="92"/>
      <c r="B155" s="130" t="s">
        <v>24</v>
      </c>
      <c r="C155" s="131" t="s">
        <v>256</v>
      </c>
      <c r="D155" s="130" t="s">
        <v>104</v>
      </c>
      <c r="E155" s="93" t="s">
        <v>257</v>
      </c>
      <c r="F155" s="114">
        <v>0.406</v>
      </c>
      <c r="G155" s="112" t="s">
        <v>213</v>
      </c>
      <c r="H155" s="98">
        <f t="shared" si="9"/>
        <v>0.406</v>
      </c>
      <c r="I155" s="99"/>
      <c r="J155" s="126">
        <v>0.406</v>
      </c>
      <c r="K155" s="113"/>
      <c r="L155" s="99"/>
      <c r="M155" s="146"/>
      <c r="N155" s="119" t="s">
        <v>48</v>
      </c>
    </row>
    <row r="156" spans="1:15" s="3" customFormat="1" ht="45" customHeight="1">
      <c r="A156" s="92"/>
      <c r="B156" s="100" t="s">
        <v>24</v>
      </c>
      <c r="C156" s="100" t="s">
        <v>143</v>
      </c>
      <c r="D156" s="104" t="s">
        <v>258</v>
      </c>
      <c r="E156" s="100" t="s">
        <v>259</v>
      </c>
      <c r="F156" s="117">
        <v>310</v>
      </c>
      <c r="G156" s="132" t="s">
        <v>260</v>
      </c>
      <c r="H156" s="98">
        <f t="shared" si="9"/>
        <v>44.629026</v>
      </c>
      <c r="I156" s="99"/>
      <c r="J156" s="147"/>
      <c r="K156" s="125">
        <v>44.629026</v>
      </c>
      <c r="L156" s="99"/>
      <c r="M156" s="99"/>
      <c r="N156" s="119" t="s">
        <v>78</v>
      </c>
      <c r="O156" s="124" t="s">
        <v>58</v>
      </c>
    </row>
    <row r="157" spans="1:15" s="3" customFormat="1" ht="45" customHeight="1">
      <c r="A157" s="92"/>
      <c r="B157" s="101"/>
      <c r="C157" s="101"/>
      <c r="D157" s="102"/>
      <c r="E157" s="101"/>
      <c r="F157" s="103"/>
      <c r="G157" s="112" t="s">
        <v>261</v>
      </c>
      <c r="H157" s="98">
        <f t="shared" si="9"/>
        <v>30.452222</v>
      </c>
      <c r="I157" s="99"/>
      <c r="J157" s="125">
        <v>30.452222</v>
      </c>
      <c r="K157" s="114"/>
      <c r="L157" s="99"/>
      <c r="M157" s="99"/>
      <c r="N157" s="119" t="s">
        <v>48</v>
      </c>
      <c r="O157" s="124"/>
    </row>
    <row r="158" spans="1:15" s="3" customFormat="1" ht="45" customHeight="1">
      <c r="A158" s="92"/>
      <c r="B158" s="101"/>
      <c r="C158" s="101"/>
      <c r="D158" s="102"/>
      <c r="E158" s="101"/>
      <c r="F158" s="103"/>
      <c r="G158" s="112" t="s">
        <v>262</v>
      </c>
      <c r="H158" s="98">
        <f t="shared" si="9"/>
        <v>8.37261</v>
      </c>
      <c r="I158" s="99"/>
      <c r="J158" s="125">
        <v>8.37261</v>
      </c>
      <c r="K158" s="114"/>
      <c r="L158" s="99"/>
      <c r="M158" s="99"/>
      <c r="N158" s="119" t="s">
        <v>48</v>
      </c>
      <c r="O158" s="124"/>
    </row>
    <row r="159" spans="1:15" s="3" customFormat="1" ht="45" customHeight="1">
      <c r="A159" s="92"/>
      <c r="B159" s="101"/>
      <c r="C159" s="101"/>
      <c r="D159" s="102"/>
      <c r="E159" s="101"/>
      <c r="F159" s="103"/>
      <c r="G159" s="112" t="s">
        <v>263</v>
      </c>
      <c r="H159" s="98">
        <f t="shared" si="9"/>
        <v>57.289474</v>
      </c>
      <c r="I159" s="99"/>
      <c r="J159" s="125">
        <v>57.289474</v>
      </c>
      <c r="K159" s="114"/>
      <c r="L159" s="99"/>
      <c r="M159" s="99"/>
      <c r="N159" s="119" t="s">
        <v>48</v>
      </c>
      <c r="O159" s="124"/>
    </row>
    <row r="160" spans="1:15" s="3" customFormat="1" ht="45" customHeight="1">
      <c r="A160" s="92"/>
      <c r="B160" s="101"/>
      <c r="C160" s="101"/>
      <c r="D160" s="102"/>
      <c r="E160" s="101"/>
      <c r="F160" s="103"/>
      <c r="G160" s="112" t="s">
        <v>145</v>
      </c>
      <c r="H160" s="98">
        <f t="shared" si="9"/>
        <v>21.73675</v>
      </c>
      <c r="I160" s="99"/>
      <c r="J160" s="125">
        <v>21.73675</v>
      </c>
      <c r="K160" s="114"/>
      <c r="L160" s="99"/>
      <c r="M160" s="99"/>
      <c r="N160" s="119" t="s">
        <v>48</v>
      </c>
      <c r="O160" s="124"/>
    </row>
    <row r="161" spans="1:15" s="3" customFormat="1" ht="45" customHeight="1">
      <c r="A161" s="92"/>
      <c r="B161" s="94"/>
      <c r="C161" s="94"/>
      <c r="D161" s="95"/>
      <c r="E161" s="94"/>
      <c r="F161" s="96"/>
      <c r="G161" s="112" t="s">
        <v>169</v>
      </c>
      <c r="H161" s="98">
        <f t="shared" si="9"/>
        <v>147.519918</v>
      </c>
      <c r="I161" s="99"/>
      <c r="J161" s="125">
        <v>147.519918</v>
      </c>
      <c r="K161" s="114"/>
      <c r="L161" s="99"/>
      <c r="M161" s="99"/>
      <c r="N161" s="119" t="s">
        <v>48</v>
      </c>
      <c r="O161" s="124"/>
    </row>
    <row r="162" spans="1:14" s="3" customFormat="1" ht="45" customHeight="1">
      <c r="A162" s="92"/>
      <c r="B162" s="94" t="s">
        <v>24</v>
      </c>
      <c r="C162" s="94" t="s">
        <v>264</v>
      </c>
      <c r="D162" s="94" t="s">
        <v>26</v>
      </c>
      <c r="E162" s="94" t="s">
        <v>265</v>
      </c>
      <c r="F162" s="96">
        <v>2.0652</v>
      </c>
      <c r="G162" s="112" t="s">
        <v>197</v>
      </c>
      <c r="H162" s="98">
        <f t="shared" si="9"/>
        <v>2.0652</v>
      </c>
      <c r="I162" s="99"/>
      <c r="J162" s="126"/>
      <c r="K162" s="114">
        <v>2.0652</v>
      </c>
      <c r="L162" s="99"/>
      <c r="M162" s="99"/>
      <c r="N162" s="119" t="s">
        <v>38</v>
      </c>
    </row>
    <row r="163" spans="1:14" s="3" customFormat="1" ht="45" customHeight="1">
      <c r="A163" s="92"/>
      <c r="B163" s="94" t="s">
        <v>24</v>
      </c>
      <c r="C163" s="94" t="s">
        <v>266</v>
      </c>
      <c r="D163" s="94" t="s">
        <v>26</v>
      </c>
      <c r="E163" s="94" t="s">
        <v>267</v>
      </c>
      <c r="F163" s="96">
        <v>7.01</v>
      </c>
      <c r="G163" s="112" t="s">
        <v>197</v>
      </c>
      <c r="H163" s="98">
        <f t="shared" si="9"/>
        <v>7.01</v>
      </c>
      <c r="I163" s="99"/>
      <c r="J163" s="126"/>
      <c r="K163" s="114">
        <v>7.01</v>
      </c>
      <c r="L163" s="99"/>
      <c r="M163" s="99"/>
      <c r="N163" s="119" t="s">
        <v>38</v>
      </c>
    </row>
    <row r="164" spans="1:14" s="3" customFormat="1" ht="45" customHeight="1">
      <c r="A164" s="92"/>
      <c r="B164" s="94" t="s">
        <v>18</v>
      </c>
      <c r="C164" s="94" t="s">
        <v>268</v>
      </c>
      <c r="D164" s="94" t="s">
        <v>45</v>
      </c>
      <c r="E164" s="94" t="s">
        <v>269</v>
      </c>
      <c r="F164" s="96">
        <v>219.417459</v>
      </c>
      <c r="G164" s="112" t="s">
        <v>32</v>
      </c>
      <c r="H164" s="98">
        <f t="shared" si="9"/>
        <v>219.417459</v>
      </c>
      <c r="I164" s="99"/>
      <c r="J164" s="118"/>
      <c r="K164" s="99"/>
      <c r="L164" s="99">
        <v>219.417459</v>
      </c>
      <c r="M164" s="99"/>
      <c r="N164" s="119" t="s">
        <v>33</v>
      </c>
    </row>
    <row r="165" spans="1:14" s="3" customFormat="1" ht="120.75" customHeight="1">
      <c r="A165" s="133"/>
      <c r="B165" s="99" t="s">
        <v>270</v>
      </c>
      <c r="C165" s="134" t="s">
        <v>271</v>
      </c>
      <c r="D165" s="113"/>
      <c r="E165" s="134"/>
      <c r="F165" s="113">
        <v>1043.4318</v>
      </c>
      <c r="G165" s="135"/>
      <c r="H165" s="98">
        <f t="shared" si="9"/>
        <v>1043.4318</v>
      </c>
      <c r="I165" s="99"/>
      <c r="J165" s="99"/>
      <c r="K165" s="99">
        <f>185+32+2.4</f>
        <v>219.4</v>
      </c>
      <c r="L165" s="99">
        <v>824.0318</v>
      </c>
      <c r="M165" s="99"/>
      <c r="N165" s="119" t="s">
        <v>33</v>
      </c>
    </row>
    <row r="166" spans="1:14" ht="51" customHeight="1">
      <c r="A166" s="136"/>
      <c r="B166" s="136"/>
      <c r="C166" s="136"/>
      <c r="D166" s="137"/>
      <c r="E166" s="136"/>
      <c r="F166" s="137"/>
      <c r="G166" s="136"/>
      <c r="H166" s="138"/>
      <c r="I166" s="138"/>
      <c r="J166" s="138"/>
      <c r="K166" s="138"/>
      <c r="L166" s="138"/>
      <c r="M166" s="138"/>
      <c r="N166" s="136"/>
    </row>
    <row r="167" spans="1:14" ht="14.25">
      <c r="A167" s="136"/>
      <c r="B167" s="136"/>
      <c r="C167" s="136"/>
      <c r="D167" s="137"/>
      <c r="E167" s="136"/>
      <c r="F167" s="137"/>
      <c r="G167" s="136"/>
      <c r="H167" s="138"/>
      <c r="I167" s="138"/>
      <c r="J167" s="138"/>
      <c r="K167" s="138"/>
      <c r="L167" s="138"/>
      <c r="M167" s="138"/>
      <c r="N167" s="136"/>
    </row>
    <row r="168" spans="1:14" ht="14.25">
      <c r="A168" s="136"/>
      <c r="B168" s="136"/>
      <c r="C168" s="136"/>
      <c r="D168" s="137"/>
      <c r="E168" s="136"/>
      <c r="F168" s="137"/>
      <c r="G168" s="136"/>
      <c r="H168" s="138"/>
      <c r="I168" s="138"/>
      <c r="J168" s="138"/>
      <c r="K168" s="138"/>
      <c r="L168" s="138"/>
      <c r="M168" s="138"/>
      <c r="N168" s="136"/>
    </row>
    <row r="169" spans="1:14" ht="14.25">
      <c r="A169" s="136"/>
      <c r="B169" s="136"/>
      <c r="C169" s="136"/>
      <c r="D169" s="137"/>
      <c r="E169" s="136"/>
      <c r="F169" s="137"/>
      <c r="G169" s="136"/>
      <c r="H169" s="138"/>
      <c r="I169" s="138"/>
      <c r="J169" s="138"/>
      <c r="K169" s="138"/>
      <c r="L169" s="138"/>
      <c r="M169" s="138"/>
      <c r="N169" s="136"/>
    </row>
    <row r="170" spans="1:14" ht="14.25">
      <c r="A170" s="136"/>
      <c r="B170" s="136"/>
      <c r="C170" s="136"/>
      <c r="D170" s="137"/>
      <c r="E170" s="136"/>
      <c r="F170" s="137"/>
      <c r="G170" s="136"/>
      <c r="H170" s="138"/>
      <c r="I170" s="138"/>
      <c r="J170" s="138"/>
      <c r="K170" s="138"/>
      <c r="L170" s="138"/>
      <c r="M170" s="138"/>
      <c r="N170" s="136"/>
    </row>
    <row r="171" spans="1:14" ht="14.25">
      <c r="A171" s="136"/>
      <c r="B171" s="136"/>
      <c r="C171" s="136"/>
      <c r="D171" s="137"/>
      <c r="E171" s="136"/>
      <c r="F171" s="137"/>
      <c r="G171" s="136"/>
      <c r="H171" s="138"/>
      <c r="I171" s="138"/>
      <c r="J171" s="138"/>
      <c r="K171" s="138"/>
      <c r="L171" s="138"/>
      <c r="M171" s="138"/>
      <c r="N171" s="136"/>
    </row>
    <row r="172" spans="1:14" ht="14.25">
      <c r="A172" s="136"/>
      <c r="B172" s="136"/>
      <c r="C172" s="136"/>
      <c r="D172" s="137"/>
      <c r="E172" s="136"/>
      <c r="F172" s="137"/>
      <c r="G172" s="136"/>
      <c r="H172" s="138"/>
      <c r="I172" s="138"/>
      <c r="J172" s="138"/>
      <c r="K172" s="138"/>
      <c r="L172" s="138"/>
      <c r="M172" s="138"/>
      <c r="N172" s="136"/>
    </row>
    <row r="173" spans="1:14" ht="14.25">
      <c r="A173" s="136"/>
      <c r="B173" s="136"/>
      <c r="C173" s="136"/>
      <c r="D173" s="137"/>
      <c r="E173" s="136"/>
      <c r="F173" s="137"/>
      <c r="G173" s="136"/>
      <c r="H173" s="138"/>
      <c r="I173" s="138"/>
      <c r="J173" s="138"/>
      <c r="K173" s="138"/>
      <c r="L173" s="138"/>
      <c r="M173" s="138"/>
      <c r="N173" s="136"/>
    </row>
    <row r="174" spans="1:14" ht="14.25">
      <c r="A174" s="136"/>
      <c r="B174" s="136"/>
      <c r="C174" s="136"/>
      <c r="D174" s="137"/>
      <c r="E174" s="136"/>
      <c r="F174" s="137"/>
      <c r="G174" s="136"/>
      <c r="H174" s="138"/>
      <c r="I174" s="138"/>
      <c r="J174" s="138"/>
      <c r="K174" s="138"/>
      <c r="L174" s="138"/>
      <c r="M174" s="138"/>
      <c r="N174" s="136"/>
    </row>
    <row r="175" spans="1:14" ht="14.25">
      <c r="A175" s="136"/>
      <c r="B175" s="136"/>
      <c r="C175" s="136"/>
      <c r="D175" s="137"/>
      <c r="E175" s="136"/>
      <c r="F175" s="137"/>
      <c r="G175" s="136"/>
      <c r="H175" s="138"/>
      <c r="I175" s="138"/>
      <c r="J175" s="138"/>
      <c r="K175" s="138"/>
      <c r="L175" s="138"/>
      <c r="M175" s="138"/>
      <c r="N175" s="136"/>
    </row>
    <row r="176" spans="1:14" ht="14.25">
      <c r="A176" s="136"/>
      <c r="B176" s="136"/>
      <c r="C176" s="136"/>
      <c r="D176" s="137"/>
      <c r="E176" s="136"/>
      <c r="F176" s="137"/>
      <c r="G176" s="136"/>
      <c r="H176" s="138"/>
      <c r="I176" s="138"/>
      <c r="J176" s="138"/>
      <c r="K176" s="138"/>
      <c r="L176" s="138"/>
      <c r="M176" s="138"/>
      <c r="N176" s="136"/>
    </row>
    <row r="177" spans="1:14" ht="14.25">
      <c r="A177" s="136"/>
      <c r="B177" s="136"/>
      <c r="C177" s="136"/>
      <c r="D177" s="137"/>
      <c r="E177" s="136"/>
      <c r="F177" s="137"/>
      <c r="G177" s="136"/>
      <c r="H177" s="138"/>
      <c r="I177" s="138"/>
      <c r="J177" s="138"/>
      <c r="K177" s="138"/>
      <c r="L177" s="138"/>
      <c r="M177" s="138"/>
      <c r="N177" s="136"/>
    </row>
    <row r="178" spans="1:14" ht="14.25">
      <c r="A178" s="136"/>
      <c r="B178" s="136"/>
      <c r="C178" s="136"/>
      <c r="D178" s="137"/>
      <c r="E178" s="136"/>
      <c r="F178" s="137"/>
      <c r="G178" s="136"/>
      <c r="H178" s="138"/>
      <c r="I178" s="138"/>
      <c r="J178" s="138"/>
      <c r="K178" s="138"/>
      <c r="L178" s="138"/>
      <c r="M178" s="138"/>
      <c r="N178" s="136"/>
    </row>
    <row r="179" spans="1:14" ht="14.25">
      <c r="A179" s="136"/>
      <c r="B179" s="136"/>
      <c r="C179" s="136"/>
      <c r="D179" s="137"/>
      <c r="E179" s="136"/>
      <c r="F179" s="137"/>
      <c r="G179" s="136"/>
      <c r="H179" s="138"/>
      <c r="I179" s="138"/>
      <c r="J179" s="138"/>
      <c r="K179" s="138"/>
      <c r="L179" s="138"/>
      <c r="M179" s="138"/>
      <c r="N179" s="136"/>
    </row>
    <row r="180" spans="1:14" ht="14.25">
      <c r="A180" s="136"/>
      <c r="B180" s="136"/>
      <c r="C180" s="136"/>
      <c r="D180" s="137"/>
      <c r="E180" s="136"/>
      <c r="F180" s="137"/>
      <c r="G180" s="136"/>
      <c r="H180" s="138"/>
      <c r="I180" s="138"/>
      <c r="J180" s="138"/>
      <c r="K180" s="138"/>
      <c r="L180" s="138"/>
      <c r="M180" s="138"/>
      <c r="N180" s="136"/>
    </row>
    <row r="181" spans="1:14" ht="14.25">
      <c r="A181" s="136"/>
      <c r="B181" s="136"/>
      <c r="C181" s="136"/>
      <c r="D181" s="137"/>
      <c r="E181" s="136"/>
      <c r="F181" s="137"/>
      <c r="G181" s="136"/>
      <c r="H181" s="138"/>
      <c r="I181" s="138"/>
      <c r="J181" s="138"/>
      <c r="K181" s="138"/>
      <c r="L181" s="138"/>
      <c r="M181" s="138"/>
      <c r="N181" s="136"/>
    </row>
    <row r="182" spans="1:14" ht="14.25">
      <c r="A182" s="136"/>
      <c r="B182" s="136"/>
      <c r="C182" s="136"/>
      <c r="D182" s="137"/>
      <c r="E182" s="136"/>
      <c r="F182" s="137"/>
      <c r="G182" s="136"/>
      <c r="H182" s="138"/>
      <c r="I182" s="138"/>
      <c r="J182" s="138"/>
      <c r="K182" s="138"/>
      <c r="L182" s="138"/>
      <c r="M182" s="138"/>
      <c r="N182" s="136"/>
    </row>
    <row r="183" spans="1:14" ht="14.25">
      <c r="A183" s="136"/>
      <c r="B183" s="136"/>
      <c r="C183" s="136"/>
      <c r="D183" s="137"/>
      <c r="E183" s="136"/>
      <c r="F183" s="137"/>
      <c r="G183" s="136"/>
      <c r="H183" s="138"/>
      <c r="I183" s="138"/>
      <c r="J183" s="138"/>
      <c r="K183" s="138"/>
      <c r="L183" s="138"/>
      <c r="M183" s="138"/>
      <c r="N183" s="136"/>
    </row>
    <row r="184" spans="1:14" ht="14.25">
      <c r="A184" s="136"/>
      <c r="B184" s="136"/>
      <c r="C184" s="136"/>
      <c r="D184" s="137"/>
      <c r="E184" s="136"/>
      <c r="F184" s="137"/>
      <c r="G184" s="136"/>
      <c r="H184" s="138"/>
      <c r="I184" s="138"/>
      <c r="J184" s="138"/>
      <c r="K184" s="138"/>
      <c r="L184" s="138"/>
      <c r="M184" s="138"/>
      <c r="N184" s="136"/>
    </row>
    <row r="185" spans="1:14" ht="14.25">
      <c r="A185" s="136"/>
      <c r="B185" s="136"/>
      <c r="C185" s="136"/>
      <c r="D185" s="137"/>
      <c r="E185" s="136"/>
      <c r="F185" s="137"/>
      <c r="G185" s="136"/>
      <c r="H185" s="138"/>
      <c r="I185" s="138"/>
      <c r="J185" s="138"/>
      <c r="K185" s="138"/>
      <c r="L185" s="138"/>
      <c r="M185" s="138"/>
      <c r="N185" s="136"/>
    </row>
    <row r="186" spans="1:14" ht="14.25">
      <c r="A186" s="136"/>
      <c r="B186" s="136"/>
      <c r="C186" s="136"/>
      <c r="D186" s="137"/>
      <c r="E186" s="136"/>
      <c r="F186" s="137"/>
      <c r="G186" s="136"/>
      <c r="H186" s="138"/>
      <c r="I186" s="138"/>
      <c r="J186" s="138"/>
      <c r="K186" s="138"/>
      <c r="L186" s="138"/>
      <c r="M186" s="138"/>
      <c r="N186" s="136"/>
    </row>
    <row r="187" spans="1:14" ht="14.25">
      <c r="A187" s="136"/>
      <c r="B187" s="136"/>
      <c r="C187" s="136"/>
      <c r="D187" s="137"/>
      <c r="E187" s="136"/>
      <c r="F187" s="137"/>
      <c r="G187" s="136"/>
      <c r="H187" s="138"/>
      <c r="I187" s="138"/>
      <c r="J187" s="138"/>
      <c r="K187" s="138"/>
      <c r="L187" s="138"/>
      <c r="M187" s="138"/>
      <c r="N187" s="136"/>
    </row>
    <row r="188" spans="1:14" ht="14.25">
      <c r="A188" s="136"/>
      <c r="B188" s="136"/>
      <c r="C188" s="136"/>
      <c r="D188" s="137"/>
      <c r="E188" s="136"/>
      <c r="F188" s="137"/>
      <c r="G188" s="136"/>
      <c r="H188" s="138"/>
      <c r="I188" s="138"/>
      <c r="J188" s="138"/>
      <c r="K188" s="138"/>
      <c r="L188" s="138"/>
      <c r="M188" s="138"/>
      <c r="N188" s="136"/>
    </row>
    <row r="189" spans="1:14" ht="14.25">
      <c r="A189" s="136"/>
      <c r="B189" s="136"/>
      <c r="C189" s="136"/>
      <c r="D189" s="137"/>
      <c r="E189" s="136"/>
      <c r="F189" s="137"/>
      <c r="G189" s="136"/>
      <c r="H189" s="138"/>
      <c r="I189" s="138"/>
      <c r="J189" s="138"/>
      <c r="K189" s="138"/>
      <c r="L189" s="138"/>
      <c r="M189" s="138"/>
      <c r="N189" s="136"/>
    </row>
    <row r="190" spans="1:14" ht="14.25">
      <c r="A190" s="136"/>
      <c r="B190" s="136"/>
      <c r="C190" s="136"/>
      <c r="D190" s="137"/>
      <c r="E190" s="136"/>
      <c r="F190" s="137"/>
      <c r="G190" s="136"/>
      <c r="H190" s="138"/>
      <c r="I190" s="138"/>
      <c r="J190" s="138"/>
      <c r="K190" s="138"/>
      <c r="L190" s="138"/>
      <c r="M190" s="138"/>
      <c r="N190" s="136"/>
    </row>
    <row r="191" spans="1:14" ht="14.25">
      <c r="A191" s="136"/>
      <c r="B191" s="136"/>
      <c r="C191" s="136"/>
      <c r="D191" s="137"/>
      <c r="E191" s="136"/>
      <c r="F191" s="137"/>
      <c r="G191" s="136"/>
      <c r="H191" s="138"/>
      <c r="I191" s="138"/>
      <c r="J191" s="138"/>
      <c r="K191" s="138"/>
      <c r="L191" s="138"/>
      <c r="M191" s="138"/>
      <c r="N191" s="136"/>
    </row>
    <row r="192" spans="1:14" ht="14.25">
      <c r="A192" s="136"/>
      <c r="B192" s="136"/>
      <c r="C192" s="136"/>
      <c r="D192" s="137"/>
      <c r="E192" s="136"/>
      <c r="F192" s="137"/>
      <c r="G192" s="136"/>
      <c r="H192" s="138"/>
      <c r="I192" s="138"/>
      <c r="J192" s="138"/>
      <c r="K192" s="138"/>
      <c r="L192" s="138"/>
      <c r="M192" s="138"/>
      <c r="N192" s="136"/>
    </row>
    <row r="193" spans="1:14" ht="14.25">
      <c r="A193" s="136"/>
      <c r="B193" s="136"/>
      <c r="C193" s="136"/>
      <c r="D193" s="137"/>
      <c r="E193" s="136"/>
      <c r="F193" s="137"/>
      <c r="G193" s="136"/>
      <c r="H193" s="138"/>
      <c r="I193" s="138"/>
      <c r="J193" s="138"/>
      <c r="K193" s="138"/>
      <c r="L193" s="138"/>
      <c r="M193" s="138"/>
      <c r="N193" s="136"/>
    </row>
    <row r="194" spans="1:14" ht="14.25">
      <c r="A194" s="136"/>
      <c r="B194" s="136"/>
      <c r="C194" s="136"/>
      <c r="D194" s="137"/>
      <c r="E194" s="136"/>
      <c r="F194" s="137"/>
      <c r="G194" s="136"/>
      <c r="H194" s="138"/>
      <c r="I194" s="138"/>
      <c r="J194" s="138"/>
      <c r="K194" s="138"/>
      <c r="L194" s="138"/>
      <c r="M194" s="138"/>
      <c r="N194" s="136"/>
    </row>
    <row r="195" spans="1:14" ht="14.25">
      <c r="A195" s="136"/>
      <c r="B195" s="136"/>
      <c r="C195" s="136"/>
      <c r="D195" s="137"/>
      <c r="E195" s="136"/>
      <c r="F195" s="137"/>
      <c r="G195" s="136"/>
      <c r="H195" s="138"/>
      <c r="I195" s="138"/>
      <c r="J195" s="138"/>
      <c r="K195" s="138"/>
      <c r="L195" s="138"/>
      <c r="M195" s="138"/>
      <c r="N195" s="136"/>
    </row>
    <row r="196" spans="1:14" ht="14.25">
      <c r="A196" s="136"/>
      <c r="B196" s="136"/>
      <c r="C196" s="136"/>
      <c r="D196" s="137"/>
      <c r="E196" s="136"/>
      <c r="F196" s="137"/>
      <c r="G196" s="136"/>
      <c r="H196" s="138"/>
      <c r="I196" s="138"/>
      <c r="J196" s="138"/>
      <c r="K196" s="138"/>
      <c r="L196" s="138"/>
      <c r="M196" s="138"/>
      <c r="N196" s="136"/>
    </row>
    <row r="197" spans="1:14" ht="14.25">
      <c r="A197" s="136"/>
      <c r="B197" s="136"/>
      <c r="C197" s="136"/>
      <c r="D197" s="137"/>
      <c r="E197" s="136"/>
      <c r="F197" s="137"/>
      <c r="G197" s="136"/>
      <c r="H197" s="138"/>
      <c r="I197" s="138"/>
      <c r="J197" s="138"/>
      <c r="K197" s="138"/>
      <c r="L197" s="138"/>
      <c r="M197" s="138"/>
      <c r="N197" s="136"/>
    </row>
    <row r="198" spans="1:14" ht="14.25">
      <c r="A198" s="136"/>
      <c r="B198" s="136"/>
      <c r="C198" s="136"/>
      <c r="D198" s="137"/>
      <c r="E198" s="136"/>
      <c r="F198" s="137"/>
      <c r="G198" s="136"/>
      <c r="H198" s="138"/>
      <c r="I198" s="138"/>
      <c r="J198" s="138"/>
      <c r="K198" s="138"/>
      <c r="L198" s="138"/>
      <c r="M198" s="138"/>
      <c r="N198" s="136"/>
    </row>
    <row r="199" spans="1:14" ht="14.25">
      <c r="A199" s="136"/>
      <c r="B199" s="136"/>
      <c r="C199" s="136"/>
      <c r="D199" s="137"/>
      <c r="E199" s="136"/>
      <c r="F199" s="137"/>
      <c r="G199" s="136"/>
      <c r="H199" s="138"/>
      <c r="I199" s="138"/>
      <c r="J199" s="138"/>
      <c r="K199" s="138"/>
      <c r="L199" s="138"/>
      <c r="M199" s="138"/>
      <c r="N199" s="136"/>
    </row>
    <row r="200" spans="1:14" ht="14.25">
      <c r="A200" s="136"/>
      <c r="B200" s="136"/>
      <c r="C200" s="136"/>
      <c r="D200" s="137"/>
      <c r="E200" s="136"/>
      <c r="F200" s="137"/>
      <c r="G200" s="136"/>
      <c r="H200" s="138"/>
      <c r="I200" s="138"/>
      <c r="J200" s="138"/>
      <c r="K200" s="138"/>
      <c r="L200" s="138"/>
      <c r="M200" s="138"/>
      <c r="N200" s="136"/>
    </row>
    <row r="201" spans="1:14" ht="14.25">
      <c r="A201" s="136"/>
      <c r="B201" s="136"/>
      <c r="C201" s="136"/>
      <c r="D201" s="137"/>
      <c r="E201" s="136"/>
      <c r="F201" s="137"/>
      <c r="G201" s="136"/>
      <c r="H201" s="138"/>
      <c r="I201" s="138"/>
      <c r="J201" s="138"/>
      <c r="K201" s="138"/>
      <c r="L201" s="138"/>
      <c r="M201" s="138"/>
      <c r="N201" s="136"/>
    </row>
    <row r="202" spans="1:14" ht="14.25">
      <c r="A202" s="136"/>
      <c r="B202" s="136"/>
      <c r="C202" s="136"/>
      <c r="D202" s="137"/>
      <c r="E202" s="136"/>
      <c r="F202" s="137"/>
      <c r="G202" s="136"/>
      <c r="H202" s="138"/>
      <c r="I202" s="138"/>
      <c r="J202" s="138"/>
      <c r="K202" s="138"/>
      <c r="L202" s="138"/>
      <c r="M202" s="138"/>
      <c r="N202" s="136"/>
    </row>
    <row r="203" spans="1:14" ht="14.25">
      <c r="A203" s="136"/>
      <c r="B203" s="136"/>
      <c r="C203" s="136"/>
      <c r="D203" s="137"/>
      <c r="E203" s="136"/>
      <c r="F203" s="137"/>
      <c r="G203" s="136"/>
      <c r="H203" s="138"/>
      <c r="I203" s="138"/>
      <c r="J203" s="138"/>
      <c r="K203" s="138"/>
      <c r="L203" s="138"/>
      <c r="M203" s="138"/>
      <c r="N203" s="136"/>
    </row>
    <row r="204" spans="1:14" ht="14.25">
      <c r="A204" s="136"/>
      <c r="B204" s="136"/>
      <c r="C204" s="136"/>
      <c r="D204" s="137"/>
      <c r="E204" s="136"/>
      <c r="F204" s="137"/>
      <c r="G204" s="136"/>
      <c r="H204" s="138"/>
      <c r="I204" s="138"/>
      <c r="J204" s="138"/>
      <c r="K204" s="138"/>
      <c r="L204" s="138"/>
      <c r="M204" s="138"/>
      <c r="N204" s="136"/>
    </row>
    <row r="205" spans="1:14" ht="14.25">
      <c r="A205" s="136"/>
      <c r="B205" s="136"/>
      <c r="C205" s="136"/>
      <c r="D205" s="137"/>
      <c r="E205" s="136"/>
      <c r="F205" s="137"/>
      <c r="G205" s="136"/>
      <c r="H205" s="138"/>
      <c r="I205" s="138"/>
      <c r="J205" s="138"/>
      <c r="K205" s="138"/>
      <c r="L205" s="138"/>
      <c r="M205" s="138"/>
      <c r="N205" s="136"/>
    </row>
    <row r="206" spans="1:14" ht="14.25">
      <c r="A206" s="136"/>
      <c r="B206" s="136"/>
      <c r="C206" s="136"/>
      <c r="D206" s="137"/>
      <c r="E206" s="136"/>
      <c r="F206" s="137"/>
      <c r="G206" s="136"/>
      <c r="H206" s="138"/>
      <c r="I206" s="138"/>
      <c r="J206" s="138"/>
      <c r="K206" s="138"/>
      <c r="L206" s="138"/>
      <c r="M206" s="138"/>
      <c r="N206" s="136"/>
    </row>
    <row r="207" spans="1:14" ht="14.25">
      <c r="A207" s="136"/>
      <c r="B207" s="136"/>
      <c r="C207" s="136"/>
      <c r="D207" s="137"/>
      <c r="E207" s="136"/>
      <c r="F207" s="137"/>
      <c r="G207" s="136"/>
      <c r="H207" s="138"/>
      <c r="I207" s="138"/>
      <c r="J207" s="138"/>
      <c r="K207" s="138"/>
      <c r="L207" s="138"/>
      <c r="M207" s="138"/>
      <c r="N207" s="136"/>
    </row>
    <row r="208" spans="1:14" ht="14.25">
      <c r="A208" s="136"/>
      <c r="B208" s="136"/>
      <c r="C208" s="136"/>
      <c r="D208" s="137"/>
      <c r="E208" s="136"/>
      <c r="F208" s="137"/>
      <c r="G208" s="136"/>
      <c r="H208" s="138"/>
      <c r="I208" s="138"/>
      <c r="J208" s="138"/>
      <c r="K208" s="138"/>
      <c r="L208" s="138"/>
      <c r="M208" s="138"/>
      <c r="N208" s="136"/>
    </row>
    <row r="209" spans="1:14" ht="14.25">
      <c r="A209" s="136"/>
      <c r="B209" s="136"/>
      <c r="C209" s="136"/>
      <c r="D209" s="137"/>
      <c r="E209" s="136"/>
      <c r="F209" s="137"/>
      <c r="G209" s="136"/>
      <c r="H209" s="138"/>
      <c r="I209" s="138"/>
      <c r="J209" s="138"/>
      <c r="K209" s="138"/>
      <c r="L209" s="138"/>
      <c r="M209" s="138"/>
      <c r="N209" s="136"/>
    </row>
    <row r="210" spans="1:14" ht="14.25">
      <c r="A210" s="136"/>
      <c r="B210" s="136"/>
      <c r="C210" s="136"/>
      <c r="D210" s="137"/>
      <c r="E210" s="136"/>
      <c r="F210" s="137"/>
      <c r="G210" s="136"/>
      <c r="H210" s="138"/>
      <c r="I210" s="138"/>
      <c r="J210" s="138"/>
      <c r="K210" s="138"/>
      <c r="L210" s="138"/>
      <c r="M210" s="138"/>
      <c r="N210" s="136"/>
    </row>
    <row r="211" spans="1:14" ht="14.25">
      <c r="A211" s="136"/>
      <c r="B211" s="136"/>
      <c r="C211" s="136"/>
      <c r="D211" s="137"/>
      <c r="E211" s="136"/>
      <c r="F211" s="137"/>
      <c r="G211" s="136"/>
      <c r="H211" s="138"/>
      <c r="I211" s="138"/>
      <c r="J211" s="138"/>
      <c r="K211" s="138"/>
      <c r="L211" s="138"/>
      <c r="M211" s="138"/>
      <c r="N211" s="136"/>
    </row>
    <row r="212" spans="1:14" ht="14.25">
      <c r="A212" s="136"/>
      <c r="B212" s="136"/>
      <c r="C212" s="136"/>
      <c r="D212" s="137"/>
      <c r="E212" s="136"/>
      <c r="F212" s="137"/>
      <c r="G212" s="136"/>
      <c r="H212" s="138"/>
      <c r="I212" s="138"/>
      <c r="J212" s="138"/>
      <c r="K212" s="138"/>
      <c r="L212" s="138"/>
      <c r="M212" s="138"/>
      <c r="N212" s="136"/>
    </row>
    <row r="213" spans="1:14" ht="14.25">
      <c r="A213" s="136"/>
      <c r="B213" s="136"/>
      <c r="C213" s="136"/>
      <c r="D213" s="137"/>
      <c r="E213" s="136"/>
      <c r="F213" s="137"/>
      <c r="G213" s="136"/>
      <c r="H213" s="138"/>
      <c r="I213" s="138"/>
      <c r="J213" s="138"/>
      <c r="K213" s="138"/>
      <c r="L213" s="138"/>
      <c r="M213" s="138"/>
      <c r="N213" s="136"/>
    </row>
    <row r="214" spans="1:14" ht="14.25">
      <c r="A214" s="136"/>
      <c r="B214" s="136"/>
      <c r="C214" s="136"/>
      <c r="D214" s="137"/>
      <c r="E214" s="136"/>
      <c r="F214" s="137"/>
      <c r="G214" s="136"/>
      <c r="H214" s="138"/>
      <c r="I214" s="138"/>
      <c r="J214" s="138"/>
      <c r="K214" s="138"/>
      <c r="L214" s="138"/>
      <c r="M214" s="138"/>
      <c r="N214" s="136"/>
    </row>
    <row r="215" spans="1:14" ht="14.25">
      <c r="A215" s="136"/>
      <c r="B215" s="136"/>
      <c r="C215" s="136"/>
      <c r="D215" s="137"/>
      <c r="E215" s="136"/>
      <c r="F215" s="137"/>
      <c r="G215" s="136"/>
      <c r="H215" s="138"/>
      <c r="I215" s="138"/>
      <c r="J215" s="138"/>
      <c r="K215" s="138"/>
      <c r="L215" s="138"/>
      <c r="M215" s="138"/>
      <c r="N215" s="136"/>
    </row>
    <row r="216" spans="1:14" ht="14.25">
      <c r="A216" s="136"/>
      <c r="B216" s="136"/>
      <c r="C216" s="136"/>
      <c r="D216" s="137"/>
      <c r="E216" s="136"/>
      <c r="F216" s="137"/>
      <c r="G216" s="136"/>
      <c r="H216" s="138"/>
      <c r="I216" s="138"/>
      <c r="J216" s="138"/>
      <c r="K216" s="138"/>
      <c r="L216" s="138"/>
      <c r="M216" s="138"/>
      <c r="N216" s="136"/>
    </row>
    <row r="217" spans="1:14" ht="14.25">
      <c r="A217" s="136"/>
      <c r="B217" s="136"/>
      <c r="C217" s="136"/>
      <c r="D217" s="137"/>
      <c r="E217" s="136"/>
      <c r="F217" s="137"/>
      <c r="G217" s="136"/>
      <c r="H217" s="138"/>
      <c r="I217" s="138"/>
      <c r="J217" s="138"/>
      <c r="K217" s="138"/>
      <c r="L217" s="138"/>
      <c r="M217" s="138"/>
      <c r="N217" s="136"/>
    </row>
    <row r="218" spans="1:14" ht="14.25">
      <c r="A218" s="136"/>
      <c r="B218" s="136"/>
      <c r="C218" s="136"/>
      <c r="D218" s="137"/>
      <c r="E218" s="136"/>
      <c r="F218" s="137"/>
      <c r="G218" s="136"/>
      <c r="H218" s="138"/>
      <c r="I218" s="138"/>
      <c r="J218" s="138"/>
      <c r="K218" s="138"/>
      <c r="L218" s="138"/>
      <c r="M218" s="138"/>
      <c r="N218" s="136"/>
    </row>
    <row r="219" spans="1:14" ht="14.25">
      <c r="A219" s="136"/>
      <c r="B219" s="136"/>
      <c r="C219" s="136"/>
      <c r="D219" s="137"/>
      <c r="E219" s="136"/>
      <c r="F219" s="137"/>
      <c r="G219" s="136"/>
      <c r="H219" s="138"/>
      <c r="I219" s="138"/>
      <c r="J219" s="138"/>
      <c r="K219" s="138"/>
      <c r="L219" s="138"/>
      <c r="M219" s="138"/>
      <c r="N219" s="136"/>
    </row>
    <row r="220" spans="1:14" ht="14.25">
      <c r="A220" s="136"/>
      <c r="B220" s="136"/>
      <c r="C220" s="136"/>
      <c r="D220" s="137"/>
      <c r="E220" s="136"/>
      <c r="F220" s="137"/>
      <c r="G220" s="136"/>
      <c r="H220" s="138"/>
      <c r="I220" s="138"/>
      <c r="J220" s="138"/>
      <c r="K220" s="138"/>
      <c r="L220" s="138"/>
      <c r="M220" s="138"/>
      <c r="N220" s="136"/>
    </row>
    <row r="221" spans="1:14" ht="14.25">
      <c r="A221" s="136"/>
      <c r="B221" s="136"/>
      <c r="C221" s="136"/>
      <c r="D221" s="137"/>
      <c r="E221" s="136"/>
      <c r="F221" s="137"/>
      <c r="G221" s="136"/>
      <c r="H221" s="138"/>
      <c r="I221" s="138"/>
      <c r="J221" s="138"/>
      <c r="K221" s="138"/>
      <c r="L221" s="138"/>
      <c r="M221" s="138"/>
      <c r="N221" s="136"/>
    </row>
    <row r="222" spans="1:14" ht="14.25">
      <c r="A222" s="136"/>
      <c r="B222" s="136"/>
      <c r="C222" s="136"/>
      <c r="D222" s="137"/>
      <c r="E222" s="136"/>
      <c r="F222" s="137"/>
      <c r="G222" s="136"/>
      <c r="H222" s="138"/>
      <c r="I222" s="138"/>
      <c r="J222" s="138"/>
      <c r="K222" s="138"/>
      <c r="L222" s="138"/>
      <c r="M222" s="138"/>
      <c r="N222" s="136"/>
    </row>
    <row r="223" spans="1:14" ht="14.25">
      <c r="A223" s="136"/>
      <c r="B223" s="136"/>
      <c r="C223" s="136"/>
      <c r="D223" s="137"/>
      <c r="E223" s="136"/>
      <c r="F223" s="137"/>
      <c r="G223" s="136"/>
      <c r="H223" s="138"/>
      <c r="I223" s="138"/>
      <c r="J223" s="138"/>
      <c r="K223" s="138"/>
      <c r="L223" s="138"/>
      <c r="M223" s="138"/>
      <c r="N223" s="136"/>
    </row>
    <row r="224" spans="1:14" ht="14.25">
      <c r="A224" s="136"/>
      <c r="B224" s="136"/>
      <c r="C224" s="136"/>
      <c r="D224" s="137"/>
      <c r="E224" s="136"/>
      <c r="F224" s="137"/>
      <c r="G224" s="136"/>
      <c r="H224" s="138"/>
      <c r="I224" s="138"/>
      <c r="J224" s="138"/>
      <c r="K224" s="138"/>
      <c r="L224" s="138"/>
      <c r="M224" s="138"/>
      <c r="N224" s="136"/>
    </row>
    <row r="225" spans="1:14" ht="14.25">
      <c r="A225" s="136"/>
      <c r="B225" s="136"/>
      <c r="C225" s="136"/>
      <c r="D225" s="137"/>
      <c r="E225" s="136"/>
      <c r="F225" s="137"/>
      <c r="G225" s="136"/>
      <c r="H225" s="138"/>
      <c r="I225" s="138"/>
      <c r="J225" s="138"/>
      <c r="K225" s="138"/>
      <c r="L225" s="138"/>
      <c r="M225" s="138"/>
      <c r="N225" s="136"/>
    </row>
    <row r="226" spans="1:14" ht="14.25">
      <c r="A226" s="136"/>
      <c r="B226" s="136"/>
      <c r="C226" s="136"/>
      <c r="D226" s="137"/>
      <c r="E226" s="136"/>
      <c r="F226" s="137"/>
      <c r="G226" s="136"/>
      <c r="H226" s="138"/>
      <c r="I226" s="138"/>
      <c r="J226" s="138"/>
      <c r="K226" s="138"/>
      <c r="L226" s="138"/>
      <c r="M226" s="138"/>
      <c r="N226" s="136"/>
    </row>
    <row r="227" spans="1:14" ht="14.25">
      <c r="A227" s="136"/>
      <c r="B227" s="136"/>
      <c r="C227" s="136"/>
      <c r="D227" s="137"/>
      <c r="E227" s="136"/>
      <c r="F227" s="137"/>
      <c r="G227" s="136"/>
      <c r="H227" s="138"/>
      <c r="I227" s="138"/>
      <c r="J227" s="138"/>
      <c r="K227" s="138"/>
      <c r="L227" s="138"/>
      <c r="M227" s="138"/>
      <c r="N227" s="136"/>
    </row>
    <row r="228" spans="1:14" ht="14.25">
      <c r="A228" s="136"/>
      <c r="B228" s="136"/>
      <c r="C228" s="136"/>
      <c r="D228" s="137"/>
      <c r="E228" s="136"/>
      <c r="F228" s="137"/>
      <c r="G228" s="136"/>
      <c r="H228" s="138"/>
      <c r="I228" s="138"/>
      <c r="J228" s="138"/>
      <c r="K228" s="138"/>
      <c r="L228" s="138"/>
      <c r="M228" s="138"/>
      <c r="N228" s="136"/>
    </row>
    <row r="229" spans="1:14" ht="14.25">
      <c r="A229" s="136"/>
      <c r="B229" s="136"/>
      <c r="C229" s="136"/>
      <c r="D229" s="137"/>
      <c r="E229" s="136"/>
      <c r="F229" s="137"/>
      <c r="G229" s="136"/>
      <c r="H229" s="138"/>
      <c r="I229" s="138"/>
      <c r="J229" s="138"/>
      <c r="K229" s="138"/>
      <c r="L229" s="138"/>
      <c r="M229" s="138"/>
      <c r="N229" s="136"/>
    </row>
    <row r="230" spans="1:14" ht="14.25">
      <c r="A230" s="136"/>
      <c r="B230" s="136"/>
      <c r="C230" s="136"/>
      <c r="D230" s="137"/>
      <c r="E230" s="136"/>
      <c r="F230" s="137"/>
      <c r="G230" s="136"/>
      <c r="H230" s="138"/>
      <c r="I230" s="138"/>
      <c r="J230" s="138"/>
      <c r="K230" s="138"/>
      <c r="L230" s="138"/>
      <c r="M230" s="138"/>
      <c r="N230" s="136"/>
    </row>
    <row r="231" spans="1:14" ht="14.25">
      <c r="A231" s="136"/>
      <c r="B231" s="136"/>
      <c r="C231" s="136"/>
      <c r="D231" s="137"/>
      <c r="E231" s="136"/>
      <c r="F231" s="137"/>
      <c r="G231" s="136"/>
      <c r="H231" s="138"/>
      <c r="I231" s="138"/>
      <c r="J231" s="138"/>
      <c r="K231" s="138"/>
      <c r="L231" s="138"/>
      <c r="M231" s="138"/>
      <c r="N231" s="136"/>
    </row>
    <row r="232" spans="1:14" ht="14.25">
      <c r="A232" s="136"/>
      <c r="B232" s="136"/>
      <c r="C232" s="136"/>
      <c r="D232" s="137"/>
      <c r="E232" s="136"/>
      <c r="F232" s="137"/>
      <c r="G232" s="136"/>
      <c r="H232" s="138"/>
      <c r="I232" s="138"/>
      <c r="J232" s="138"/>
      <c r="K232" s="138"/>
      <c r="L232" s="138"/>
      <c r="M232" s="138"/>
      <c r="N232" s="136"/>
    </row>
    <row r="233" spans="1:14" ht="14.25">
      <c r="A233" s="136"/>
      <c r="B233" s="136"/>
      <c r="C233" s="136"/>
      <c r="D233" s="137"/>
      <c r="E233" s="136"/>
      <c r="F233" s="137"/>
      <c r="G233" s="136"/>
      <c r="H233" s="138"/>
      <c r="I233" s="138"/>
      <c r="J233" s="138"/>
      <c r="K233" s="138"/>
      <c r="L233" s="138"/>
      <c r="M233" s="138"/>
      <c r="N233" s="136"/>
    </row>
    <row r="234" spans="1:14" ht="14.25">
      <c r="A234" s="136"/>
      <c r="B234" s="136"/>
      <c r="C234" s="136"/>
      <c r="D234" s="137"/>
      <c r="E234" s="136"/>
      <c r="F234" s="137"/>
      <c r="G234" s="136"/>
      <c r="H234" s="138"/>
      <c r="I234" s="138"/>
      <c r="J234" s="138"/>
      <c r="K234" s="138"/>
      <c r="L234" s="138"/>
      <c r="M234" s="138"/>
      <c r="N234" s="136"/>
    </row>
    <row r="235" spans="1:14" ht="14.25">
      <c r="A235" s="136"/>
      <c r="B235" s="136"/>
      <c r="C235" s="136"/>
      <c r="D235" s="137"/>
      <c r="E235" s="136"/>
      <c r="F235" s="137"/>
      <c r="G235" s="136"/>
      <c r="H235" s="138"/>
      <c r="I235" s="138"/>
      <c r="J235" s="138"/>
      <c r="K235" s="138"/>
      <c r="L235" s="138"/>
      <c r="M235" s="138"/>
      <c r="N235" s="136"/>
    </row>
    <row r="236" spans="1:14" ht="14.25">
      <c r="A236" s="136"/>
      <c r="B236" s="136"/>
      <c r="C236" s="136"/>
      <c r="D236" s="137"/>
      <c r="E236" s="136"/>
      <c r="F236" s="137"/>
      <c r="G236" s="136"/>
      <c r="H236" s="138"/>
      <c r="I236" s="138"/>
      <c r="J236" s="138"/>
      <c r="K236" s="138"/>
      <c r="L236" s="138"/>
      <c r="M236" s="138"/>
      <c r="N236" s="136"/>
    </row>
    <row r="237" spans="1:14" ht="14.25">
      <c r="A237" s="136"/>
      <c r="B237" s="136"/>
      <c r="C237" s="136"/>
      <c r="D237" s="137"/>
      <c r="E237" s="136"/>
      <c r="F237" s="137"/>
      <c r="G237" s="136"/>
      <c r="H237" s="138"/>
      <c r="I237" s="138"/>
      <c r="J237" s="138"/>
      <c r="K237" s="138"/>
      <c r="L237" s="138"/>
      <c r="M237" s="138"/>
      <c r="N237" s="136"/>
    </row>
    <row r="238" spans="1:14" ht="14.25">
      <c r="A238" s="136"/>
      <c r="B238" s="136"/>
      <c r="C238" s="136"/>
      <c r="D238" s="137"/>
      <c r="E238" s="136"/>
      <c r="F238" s="137"/>
      <c r="G238" s="136"/>
      <c r="H238" s="138"/>
      <c r="I238" s="138"/>
      <c r="J238" s="138"/>
      <c r="K238" s="138"/>
      <c r="L238" s="138"/>
      <c r="M238" s="138"/>
      <c r="N238" s="136"/>
    </row>
    <row r="239" spans="1:14" ht="14.25">
      <c r="A239" s="136"/>
      <c r="B239" s="136"/>
      <c r="C239" s="136"/>
      <c r="D239" s="137"/>
      <c r="E239" s="136"/>
      <c r="F239" s="137"/>
      <c r="G239" s="136"/>
      <c r="H239" s="138"/>
      <c r="I239" s="138"/>
      <c r="J239" s="138"/>
      <c r="K239" s="138"/>
      <c r="L239" s="138"/>
      <c r="M239" s="138"/>
      <c r="N239" s="136"/>
    </row>
    <row r="240" spans="1:14" ht="14.25">
      <c r="A240" s="136"/>
      <c r="B240" s="136"/>
      <c r="C240" s="136"/>
      <c r="D240" s="137"/>
      <c r="E240" s="136"/>
      <c r="F240" s="137"/>
      <c r="G240" s="136"/>
      <c r="H240" s="138"/>
      <c r="I240" s="138"/>
      <c r="J240" s="138"/>
      <c r="K240" s="138"/>
      <c r="L240" s="138"/>
      <c r="M240" s="138"/>
      <c r="N240" s="136"/>
    </row>
    <row r="241" spans="1:14" ht="14.25">
      <c r="A241" s="136"/>
      <c r="B241" s="136"/>
      <c r="C241" s="136"/>
      <c r="D241" s="137"/>
      <c r="E241" s="136"/>
      <c r="F241" s="137"/>
      <c r="G241" s="136"/>
      <c r="H241" s="138"/>
      <c r="I241" s="138"/>
      <c r="J241" s="138"/>
      <c r="K241" s="138"/>
      <c r="L241" s="138"/>
      <c r="M241" s="138"/>
      <c r="N241" s="136"/>
    </row>
    <row r="242" spans="1:14" ht="14.25">
      <c r="A242" s="136"/>
      <c r="B242" s="136"/>
      <c r="C242" s="136"/>
      <c r="D242" s="137"/>
      <c r="E242" s="136"/>
      <c r="F242" s="137"/>
      <c r="G242" s="136"/>
      <c r="H242" s="138"/>
      <c r="I242" s="138"/>
      <c r="J242" s="138"/>
      <c r="K242" s="138"/>
      <c r="L242" s="138"/>
      <c r="M242" s="138"/>
      <c r="N242" s="136"/>
    </row>
    <row r="243" spans="1:14" ht="14.25">
      <c r="A243" s="136"/>
      <c r="B243" s="136"/>
      <c r="C243" s="136"/>
      <c r="D243" s="137"/>
      <c r="E243" s="136"/>
      <c r="F243" s="137"/>
      <c r="G243" s="136"/>
      <c r="H243" s="138"/>
      <c r="I243" s="138"/>
      <c r="J243" s="138"/>
      <c r="K243" s="138"/>
      <c r="L243" s="138"/>
      <c r="M243" s="138"/>
      <c r="N243" s="136"/>
    </row>
    <row r="244" spans="1:14" ht="14.25">
      <c r="A244" s="136"/>
      <c r="B244" s="136"/>
      <c r="C244" s="136"/>
      <c r="D244" s="137"/>
      <c r="E244" s="136"/>
      <c r="F244" s="137"/>
      <c r="G244" s="136"/>
      <c r="H244" s="138"/>
      <c r="I244" s="138"/>
      <c r="J244" s="138"/>
      <c r="K244" s="138"/>
      <c r="L244" s="138"/>
      <c r="M244" s="138"/>
      <c r="N244" s="136"/>
    </row>
    <row r="245" spans="1:14" ht="14.25">
      <c r="A245" s="136"/>
      <c r="B245" s="136"/>
      <c r="C245" s="136"/>
      <c r="D245" s="137"/>
      <c r="E245" s="136"/>
      <c r="F245" s="137"/>
      <c r="G245" s="136"/>
      <c r="H245" s="138"/>
      <c r="I245" s="138"/>
      <c r="J245" s="138"/>
      <c r="K245" s="138"/>
      <c r="L245" s="138"/>
      <c r="M245" s="138"/>
      <c r="N245" s="136"/>
    </row>
    <row r="246" spans="1:14" ht="14.25">
      <c r="A246" s="136"/>
      <c r="B246" s="136"/>
      <c r="C246" s="136"/>
      <c r="D246" s="137"/>
      <c r="E246" s="136"/>
      <c r="F246" s="137"/>
      <c r="G246" s="136"/>
      <c r="H246" s="138"/>
      <c r="I246" s="138"/>
      <c r="J246" s="138"/>
      <c r="K246" s="138"/>
      <c r="L246" s="138"/>
      <c r="M246" s="138"/>
      <c r="N246" s="136"/>
    </row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>
      <c r="E465" t="s">
        <v>272</v>
      </c>
    </row>
    <row r="1246" ht="14.25"/>
    <row r="1247" ht="14.25"/>
    <row r="1248" ht="14.25"/>
  </sheetData>
  <sheetProtection/>
  <mergeCells count="147">
    <mergeCell ref="A1:N1"/>
    <mergeCell ref="G2:K2"/>
    <mergeCell ref="L2:N2"/>
    <mergeCell ref="G3:M3"/>
    <mergeCell ref="H4:M4"/>
    <mergeCell ref="A3:A5"/>
    <mergeCell ref="A9:A11"/>
    <mergeCell ref="A14:A16"/>
    <mergeCell ref="A17:A18"/>
    <mergeCell ref="A19:A20"/>
    <mergeCell ref="A22:A23"/>
    <mergeCell ref="A25:A34"/>
    <mergeCell ref="A36:A37"/>
    <mergeCell ref="A39:A41"/>
    <mergeCell ref="A42:A48"/>
    <mergeCell ref="A50:A51"/>
    <mergeCell ref="A61:A64"/>
    <mergeCell ref="A69:A71"/>
    <mergeCell ref="A72:A73"/>
    <mergeCell ref="A84:A85"/>
    <mergeCell ref="A87:A91"/>
    <mergeCell ref="A145:A146"/>
    <mergeCell ref="B3:B5"/>
    <mergeCell ref="B9:B11"/>
    <mergeCell ref="B14:B16"/>
    <mergeCell ref="B17:B18"/>
    <mergeCell ref="B19:B20"/>
    <mergeCell ref="B22:B23"/>
    <mergeCell ref="B25:B34"/>
    <mergeCell ref="B36:B37"/>
    <mergeCell ref="B39:B41"/>
    <mergeCell ref="B42:B48"/>
    <mergeCell ref="B50:B51"/>
    <mergeCell ref="B61:B64"/>
    <mergeCell ref="B69:B71"/>
    <mergeCell ref="B72:B73"/>
    <mergeCell ref="B75:B77"/>
    <mergeCell ref="B80:B81"/>
    <mergeCell ref="B84:B85"/>
    <mergeCell ref="B87:B90"/>
    <mergeCell ref="B92:B93"/>
    <mergeCell ref="B113:B123"/>
    <mergeCell ref="B127:B141"/>
    <mergeCell ref="B142:B143"/>
    <mergeCell ref="B145:B147"/>
    <mergeCell ref="B156:B161"/>
    <mergeCell ref="C3:C5"/>
    <mergeCell ref="C9:C11"/>
    <mergeCell ref="C14:C16"/>
    <mergeCell ref="C17:C18"/>
    <mergeCell ref="C19:C20"/>
    <mergeCell ref="C22:C23"/>
    <mergeCell ref="C25:C34"/>
    <mergeCell ref="C36:C37"/>
    <mergeCell ref="C39:C41"/>
    <mergeCell ref="C42:C48"/>
    <mergeCell ref="C50:C51"/>
    <mergeCell ref="C61:C64"/>
    <mergeCell ref="C69:C71"/>
    <mergeCell ref="C72:C73"/>
    <mergeCell ref="C75:C77"/>
    <mergeCell ref="C80:C81"/>
    <mergeCell ref="C84:C85"/>
    <mergeCell ref="C87:C91"/>
    <mergeCell ref="C92:C93"/>
    <mergeCell ref="C113:C123"/>
    <mergeCell ref="C127:C141"/>
    <mergeCell ref="C142:C143"/>
    <mergeCell ref="C145:C147"/>
    <mergeCell ref="C156:C161"/>
    <mergeCell ref="D3:D5"/>
    <mergeCell ref="D9:D11"/>
    <mergeCell ref="D14:D16"/>
    <mergeCell ref="D17:D18"/>
    <mergeCell ref="D19:D20"/>
    <mergeCell ref="D22:D23"/>
    <mergeCell ref="D25:D34"/>
    <mergeCell ref="D36:D37"/>
    <mergeCell ref="D39:D41"/>
    <mergeCell ref="D42:D48"/>
    <mergeCell ref="D50:D51"/>
    <mergeCell ref="D61:D64"/>
    <mergeCell ref="D69:D71"/>
    <mergeCell ref="D72:D73"/>
    <mergeCell ref="D75:D77"/>
    <mergeCell ref="D80:D81"/>
    <mergeCell ref="D84:D85"/>
    <mergeCell ref="D87:D91"/>
    <mergeCell ref="D92:D93"/>
    <mergeCell ref="D113:D123"/>
    <mergeCell ref="D127:D141"/>
    <mergeCell ref="D142:D143"/>
    <mergeCell ref="D145:D147"/>
    <mergeCell ref="D156:D161"/>
    <mergeCell ref="E3:E5"/>
    <mergeCell ref="E10:E11"/>
    <mergeCell ref="E14:E16"/>
    <mergeCell ref="E17:E18"/>
    <mergeCell ref="E19:E20"/>
    <mergeCell ref="E22:E23"/>
    <mergeCell ref="E25:E34"/>
    <mergeCell ref="E36:E37"/>
    <mergeCell ref="E39:E41"/>
    <mergeCell ref="E42:E48"/>
    <mergeCell ref="E50:E51"/>
    <mergeCell ref="E61:E64"/>
    <mergeCell ref="E69:E71"/>
    <mergeCell ref="E72:E73"/>
    <mergeCell ref="E75:E77"/>
    <mergeCell ref="E80:E81"/>
    <mergeCell ref="E84:E85"/>
    <mergeCell ref="E87:E91"/>
    <mergeCell ref="E92:E93"/>
    <mergeCell ref="E113:E123"/>
    <mergeCell ref="E127:E141"/>
    <mergeCell ref="E142:E143"/>
    <mergeCell ref="E145:E147"/>
    <mergeCell ref="E156:E161"/>
    <mergeCell ref="F3:F5"/>
    <mergeCell ref="F10:F11"/>
    <mergeCell ref="F14:F16"/>
    <mergeCell ref="F17:F18"/>
    <mergeCell ref="F19:F20"/>
    <mergeCell ref="F22:F23"/>
    <mergeCell ref="F24:F34"/>
    <mergeCell ref="F36:F37"/>
    <mergeCell ref="F39:F41"/>
    <mergeCell ref="F42:F48"/>
    <mergeCell ref="F50:F51"/>
    <mergeCell ref="F61:F64"/>
    <mergeCell ref="F69:F71"/>
    <mergeCell ref="F72:F73"/>
    <mergeCell ref="F75:F77"/>
    <mergeCell ref="F80:F81"/>
    <mergeCell ref="F84:F85"/>
    <mergeCell ref="F87:F91"/>
    <mergeCell ref="F92:F93"/>
    <mergeCell ref="F113:F123"/>
    <mergeCell ref="F127:F141"/>
    <mergeCell ref="F142:F143"/>
    <mergeCell ref="F145:F147"/>
    <mergeCell ref="F156:F161"/>
    <mergeCell ref="G4:G5"/>
    <mergeCell ref="N3:N5"/>
    <mergeCell ref="O39:O47"/>
    <mergeCell ref="O113:O123"/>
    <mergeCell ref="O156:O161"/>
  </mergeCells>
  <printOptions horizontalCentered="1"/>
  <pageMargins left="0.16" right="0.16" top="0" bottom="0.59" header="0.51" footer="0.51"/>
  <pageSetup horizontalDpi="600" verticalDpi="600" orientation="landscape" paperSize="9" scale="66"/>
  <headerFooter scaleWithDoc="0" alignWithMargins="0">
    <oddFooter>&amp;C&amp;P</oddFooter>
  </headerFooter>
  <rowBreaks count="1" manualBreakCount="1">
    <brk id="168" max="255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2016-11-30T03:26:09Z</cp:lastPrinted>
  <dcterms:created xsi:type="dcterms:W3CDTF">2016-11-29T02:46:11Z</dcterms:created>
  <dcterms:modified xsi:type="dcterms:W3CDTF">2019-12-02T03:01:02Z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  <property fmtid="{D5CDD505-2E9C-101B-9397-08002B2CF9AE}" pid="4" name="KSORubyTemplate">
    <vt:lpwstr>14</vt:lpwstr>
  </property>
</Properties>
</file>